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780" windowWidth="27495" windowHeight="13815"/>
  </bookViews>
  <sheets>
    <sheet name="Orçamento Sintético" sheetId="1" r:id="rId1"/>
    <sheet name="Orçamento Analítico" sheetId="2" r:id="rId2"/>
    <sheet name="BDI" sheetId="3" r:id="rId3"/>
    <sheet name="Cronograma" sheetId="5" r:id="rId4"/>
    <sheet name="P.Mercado" sheetId="4" r:id="rId5"/>
    <sheet name="Encargos Sociais" sheetId="6" r:id="rId6"/>
  </sheets>
  <definedNames>
    <definedName name="_xlnm.Print_Area" localSheetId="2">BDI!$B$2:$E$37</definedName>
    <definedName name="_xlnm.Print_Area" localSheetId="3">Cronograma!$A$1:$J$42</definedName>
    <definedName name="_xlnm.Print_Area" localSheetId="5">'Encargos Sociais'!$A$1:$D$44</definedName>
    <definedName name="_xlnm.Print_Area" localSheetId="0">'Orçamento Sintético'!$A$1:$I$36</definedName>
    <definedName name="_xlnm.Print_Area" localSheetId="4">P.Mercado!$A$1:$F$60</definedName>
  </definedNames>
  <calcPr calcId="145621"/>
</workbook>
</file>

<file path=xl/calcChain.xml><?xml version="1.0" encoding="utf-8"?>
<calcChain xmlns="http://schemas.openxmlformats.org/spreadsheetml/2006/main">
  <c r="I55" i="2" l="1"/>
  <c r="I113" i="2"/>
  <c r="F54" i="4"/>
  <c r="F31" i="4"/>
  <c r="E23" i="4"/>
  <c r="F23" i="4"/>
  <c r="F15" i="4"/>
  <c r="F8" i="4"/>
  <c r="D29" i="5"/>
  <c r="J29" i="5" s="1"/>
  <c r="D30" i="5"/>
  <c r="I159" i="2"/>
  <c r="J159" i="2" s="1"/>
  <c r="G27" i="1" s="1"/>
  <c r="I27" i="1" s="1"/>
  <c r="F9" i="4" l="1"/>
  <c r="J79" i="2" s="1"/>
  <c r="I79" i="2" s="1"/>
  <c r="I26" i="1"/>
  <c r="J55" i="2" l="1"/>
  <c r="I120" i="2"/>
  <c r="J120" i="2"/>
  <c r="I154" i="2" l="1"/>
  <c r="J153" i="2"/>
  <c r="F57" i="4"/>
  <c r="E57" i="4"/>
  <c r="F48" i="4"/>
  <c r="F47" i="4"/>
  <c r="F49" i="4" s="1"/>
  <c r="F46" i="4"/>
  <c r="E49" i="4"/>
  <c r="F41" i="4"/>
  <c r="E41" i="4"/>
  <c r="J154" i="2" l="1"/>
  <c r="J176" i="2" l="1"/>
  <c r="G30" i="1" s="1"/>
  <c r="I30" i="1" s="1"/>
  <c r="J165" i="2"/>
  <c r="G29" i="1" s="1"/>
  <c r="I29" i="1" s="1"/>
  <c r="J152" i="2"/>
  <c r="G25" i="1" s="1"/>
  <c r="I25" i="1" s="1"/>
  <c r="J145" i="2"/>
  <c r="G24" i="1" s="1"/>
  <c r="I24" i="1" s="1"/>
  <c r="J138" i="2"/>
  <c r="G23" i="1" s="1"/>
  <c r="I23" i="1" s="1"/>
  <c r="J131" i="2"/>
  <c r="G22" i="1" s="1"/>
  <c r="I22" i="1" s="1"/>
  <c r="J124" i="2"/>
  <c r="G21" i="1" s="1"/>
  <c r="I21" i="1" s="1"/>
  <c r="J117" i="2"/>
  <c r="G20" i="1" s="1"/>
  <c r="I20" i="1" s="1"/>
  <c r="J83" i="2"/>
  <c r="G16" i="1" s="1"/>
  <c r="I16" i="1" s="1"/>
  <c r="J67" i="2"/>
  <c r="J59" i="2"/>
  <c r="G13" i="1" s="1"/>
  <c r="I13" i="1" s="1"/>
  <c r="J52" i="2"/>
  <c r="G12" i="1" s="1"/>
  <c r="I12" i="1" s="1"/>
  <c r="J45" i="2"/>
  <c r="G11" i="1" s="1"/>
  <c r="I11" i="1" s="1"/>
  <c r="J33" i="2"/>
  <c r="G9" i="1" s="1"/>
  <c r="I9" i="1" s="1"/>
  <c r="J22" i="2"/>
  <c r="G8" i="1" s="1"/>
  <c r="I8" i="1" s="1"/>
  <c r="J13" i="2"/>
  <c r="G7" i="1" s="1"/>
  <c r="I7" i="1" s="1"/>
  <c r="J6" i="2"/>
  <c r="G6" i="1" s="1"/>
  <c r="I6" i="1" s="1"/>
  <c r="G2" i="1"/>
  <c r="G15" i="1" l="1"/>
  <c r="I15" i="1" s="1"/>
  <c r="I67" i="2"/>
  <c r="D25" i="5"/>
  <c r="J22" i="1"/>
  <c r="J7" i="1"/>
  <c r="D10" i="5"/>
  <c r="D19" i="5"/>
  <c r="J16" i="1"/>
  <c r="J26" i="1"/>
  <c r="J27" i="1"/>
  <c r="J9" i="1"/>
  <c r="D12" i="5"/>
  <c r="D24" i="5"/>
  <c r="J21" i="1"/>
  <c r="J23" i="1"/>
  <c r="D26" i="5"/>
  <c r="J13" i="1"/>
  <c r="D16" i="5"/>
  <c r="D11" i="5"/>
  <c r="J8" i="1"/>
  <c r="J11" i="1"/>
  <c r="D14" i="5"/>
  <c r="D9" i="5"/>
  <c r="J6" i="1"/>
  <c r="J29" i="1"/>
  <c r="D32" i="5"/>
  <c r="J30" i="1"/>
  <c r="D33" i="5"/>
  <c r="D27" i="5"/>
  <c r="J24" i="1"/>
  <c r="J20" i="1"/>
  <c r="D23" i="5"/>
  <c r="J12" i="1"/>
  <c r="D15" i="5"/>
  <c r="D28" i="5"/>
  <c r="J25" i="1"/>
  <c r="I28" i="1"/>
  <c r="I10" i="1"/>
  <c r="I5" i="1"/>
  <c r="F33" i="4"/>
  <c r="J113" i="2" s="1"/>
  <c r="J110" i="2" s="1"/>
  <c r="G19" i="1" s="1"/>
  <c r="I19" i="1" s="1"/>
  <c r="J19" i="1" s="1"/>
  <c r="E33" i="4"/>
  <c r="F25" i="4"/>
  <c r="I106" i="2" s="1"/>
  <c r="J106" i="2" s="1"/>
  <c r="J103" i="2" s="1"/>
  <c r="G18" i="1" s="1"/>
  <c r="I18" i="1" s="1"/>
  <c r="J18" i="1" s="1"/>
  <c r="E25" i="4"/>
  <c r="F17" i="4"/>
  <c r="J99" i="2" s="1"/>
  <c r="E17" i="4"/>
  <c r="E9" i="4"/>
  <c r="E23" i="3"/>
  <c r="E26" i="3" s="1"/>
  <c r="E19" i="3"/>
  <c r="E12" i="3"/>
  <c r="E8" i="3"/>
  <c r="D22" i="5" l="1"/>
  <c r="F22" i="5" s="1"/>
  <c r="D21" i="5"/>
  <c r="H21" i="5" s="1"/>
  <c r="I99" i="2"/>
  <c r="J96" i="2"/>
  <c r="G17" i="1" s="1"/>
  <c r="I17" i="1" s="1"/>
  <c r="I14" i="1" s="1"/>
  <c r="J15" i="1"/>
  <c r="D18" i="5"/>
  <c r="H18" i="5" s="1"/>
  <c r="H26" i="5"/>
  <c r="F26" i="5"/>
  <c r="F9" i="5"/>
  <c r="H9" i="5"/>
  <c r="F25" i="5"/>
  <c r="H25" i="5"/>
  <c r="D8" i="5"/>
  <c r="J5" i="1"/>
  <c r="H14" i="5"/>
  <c r="F14" i="5"/>
  <c r="H24" i="5"/>
  <c r="F24" i="5"/>
  <c r="F19" i="5"/>
  <c r="H19" i="5"/>
  <c r="F12" i="5"/>
  <c r="H12" i="5"/>
  <c r="J28" i="1"/>
  <c r="D31" i="5"/>
  <c r="J31" i="5" s="1"/>
  <c r="F11" i="5"/>
  <c r="H11" i="5"/>
  <c r="H16" i="5"/>
  <c r="F16" i="5"/>
  <c r="F10" i="5"/>
  <c r="H10" i="5"/>
  <c r="H27" i="5"/>
  <c r="F27" i="5"/>
  <c r="H22" i="5"/>
  <c r="F23" i="5"/>
  <c r="H23" i="5"/>
  <c r="F21" i="5"/>
  <c r="H15" i="5"/>
  <c r="F15" i="5"/>
  <c r="J10" i="1"/>
  <c r="D13" i="5"/>
  <c r="H28" i="5"/>
  <c r="F28" i="5"/>
  <c r="J14" i="1" l="1"/>
  <c r="H32" i="1"/>
  <c r="H33" i="1" s="1"/>
  <c r="H34" i="1" s="1"/>
  <c r="J34" i="1" s="1"/>
  <c r="D17" i="5"/>
  <c r="D35" i="5" s="1"/>
  <c r="D20" i="5"/>
  <c r="J17" i="1"/>
  <c r="F18" i="5"/>
  <c r="G8" i="5"/>
  <c r="H8" i="5" s="1"/>
  <c r="E8" i="5"/>
  <c r="F8" i="5" s="1"/>
  <c r="J8" i="5"/>
  <c r="E13" i="5"/>
  <c r="F13" i="5" s="1"/>
  <c r="G13" i="5"/>
  <c r="H13" i="5" s="1"/>
  <c r="J13" i="5"/>
  <c r="J17" i="5" l="1"/>
  <c r="J35" i="5" s="1"/>
  <c r="J36" i="5" s="1"/>
  <c r="H20" i="5"/>
  <c r="G17" i="5" s="1"/>
  <c r="H17" i="5" s="1"/>
  <c r="F20" i="5"/>
  <c r="E17" i="5" s="1"/>
  <c r="F17" i="5" s="1"/>
  <c r="F30" i="5"/>
  <c r="E29" i="5" s="1"/>
  <c r="F29" i="5" s="1"/>
  <c r="E32" i="5" s="1"/>
  <c r="H30" i="5"/>
  <c r="G29" i="5" s="1"/>
  <c r="H29" i="5" s="1"/>
  <c r="C13" i="5"/>
  <c r="C29" i="5"/>
  <c r="C17" i="5"/>
  <c r="C31" i="5"/>
  <c r="C8" i="5"/>
  <c r="D36" i="5" l="1"/>
  <c r="G32" i="5"/>
  <c r="H32" i="5" s="1"/>
  <c r="E33" i="5"/>
  <c r="F33" i="5" s="1"/>
  <c r="G33" i="5"/>
  <c r="H33" i="5" s="1"/>
  <c r="F32" i="5"/>
  <c r="H35" i="5" l="1"/>
  <c r="H36" i="5" s="1"/>
  <c r="G31" i="5"/>
  <c r="H31" i="5" s="1"/>
  <c r="E31" i="5"/>
  <c r="F31" i="5" s="1"/>
  <c r="F35" i="5"/>
  <c r="F38" i="5" s="1"/>
  <c r="H38" i="5" l="1"/>
  <c r="J38" i="5" s="1"/>
  <c r="F36" i="5"/>
  <c r="F39" i="5" s="1"/>
  <c r="H39" i="5" s="1"/>
  <c r="J39" i="5" s="1"/>
</calcChain>
</file>

<file path=xl/sharedStrings.xml><?xml version="1.0" encoding="utf-8"?>
<sst xmlns="http://schemas.openxmlformats.org/spreadsheetml/2006/main" count="1322" uniqueCount="448">
  <si>
    <t>Obra</t>
  </si>
  <si>
    <t>Bancos</t>
  </si>
  <si>
    <t>B.D.I.</t>
  </si>
  <si>
    <t>Encargos Sociais</t>
  </si>
  <si>
    <t xml:space="preserve">SINAPI - 02/2020 - Minas Gerais
SETOP - 01/2020 - Minas Gerais
</t>
  </si>
  <si>
    <t>0,0%</t>
  </si>
  <si>
    <t>Desonerado: 0,00%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</si>
  <si>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</si>
  <si>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</si>
  <si>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</si>
  <si>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</si>
  <si>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</si>
  <si>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</si>
  <si>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</si>
  <si>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</si>
  <si>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</si>
  <si>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</si>
  <si>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</si>
  <si>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EXECUÇÕES CIVIS - ABERTURA DE VALAS</t>
  </si>
  <si>
    <t xml:space="preserve"> 1.1 </t>
  </si>
  <si>
    <t xml:space="preserve"> 90091 </t>
  </si>
  <si>
    <t>SINAPI</t>
  </si>
  <si>
    <t>ESCAVAÇÃO MECANIZADA DE VALA COM PROF. ATÉ 1,5 M(MÉDIA ENTRE MONTANTE E JUSANTE/UMA COMPOSIÇÃO POR TRECHO), COM ESCAVADEIRA HIDRÁULICA (0,8 M3), LARG. DE 1,5M A 2,5 M, EM SOLO DE 1A CATEGORIA, LOCAIS COM BAIXO NÍVEL DE INTERFERÊNCIA. AF_01/2015 (366m x 0,5m x ,08m)</t>
  </si>
  <si>
    <t>m³</t>
  </si>
  <si>
    <t xml:space="preserve"> 1.2 </t>
  </si>
  <si>
    <t xml:space="preserve"> 92874 </t>
  </si>
  <si>
    <t>LANÇAMENTO COM USO DE BOMBA, ADENSAMENTO E ACABAMENTO DE CONCRETO EM ESTRUTURAS. AF_12/2015 (366m x 0,4m x 0,05m)</t>
  </si>
  <si>
    <t xml:space="preserve"> 1.3 </t>
  </si>
  <si>
    <t xml:space="preserve"> 94963 </t>
  </si>
  <si>
    <t>CONCRETO FCK = 15MPA, TRAÇO 1:3,4:3,5 (CIMENTO/ AREIA MÉDIA/ BRITA 1)  - PREPARO MECÂNICO COM BETONEIRA 400 L. AF_07/2016 (366m x 0,4m x 0,05m)</t>
  </si>
  <si>
    <t xml:space="preserve"> 1.4 </t>
  </si>
  <si>
    <t xml:space="preserve"> 93381 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</si>
  <si>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</si>
  <si>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 xml:space="preserve"> 2 </t>
  </si>
  <si>
    <t>RAMAIS ELÉTRICOS - DUTOS E CABOS</t>
  </si>
  <si>
    <t xml:space="preserve"> 2.1 </t>
  </si>
  <si>
    <t xml:space="preserve"> COM-ELE-028 </t>
  </si>
  <si>
    <t>Próprio</t>
  </si>
  <si>
    <t>ELETRODUTO FLEXÍVEL CORRUGADO, PEAD, DN 100 (5) - FORNECIMENTO E INSTALAÇÃO. AF_04/2016</t>
  </si>
  <si>
    <t>M</t>
  </si>
  <si>
    <t xml:space="preserve"> 2.2 </t>
  </si>
  <si>
    <t xml:space="preserve"> COM-ELE-029 </t>
  </si>
  <si>
    <t>CABO UNIPOLAR ISOLADO DE ALUMÍNIO 50MM² PARA MÉDIA TENSÃO 8,7/15KV - FORNECIMENTO E INSTALAÇÃO</t>
  </si>
  <si>
    <t xml:space="preserve"> 2.3 </t>
  </si>
  <si>
    <t xml:space="preserve"> 96978 </t>
  </si>
  <si>
    <t>CORDOALHA DE COBRE NU 70 MM², ENTERRADA, SEM ISOLADOR - FORNECIMENTO E INSTALAÇÃO. AF_12/2017</t>
  </si>
  <si>
    <t xml:space="preserve"> 3 </t>
  </si>
  <si>
    <t>CAIXAS DE PASSAGEM, DERIVAÇÃO E CONEXÕES EM MÉDIA TENSÃO</t>
  </si>
  <si>
    <t xml:space="preserve"> 3.1 </t>
  </si>
  <si>
    <t xml:space="preserve"> INEL-0013 </t>
  </si>
  <si>
    <t>CAIXA DE PASSAGEM TIPO ZD EM ALVENARIA 1000X750X1200MM - COM TAMPA EM FERRO FUNDIDO</t>
  </si>
  <si>
    <t>UN</t>
  </si>
  <si>
    <t xml:space="preserve"> 3.2 </t>
  </si>
  <si>
    <t xml:space="preserve"> 97894 </t>
  </si>
  <si>
    <t>CAIXA DE PASSAGEM ZC, EM ALVENARIA COM BLOCOS DE CONCRETO, FUNDO COM BRITA, DIMENSÕES INTERNAS: 1X1X0,6 M. AF_05/2018 - TAMPA EM ALVENARIA</t>
  </si>
  <si>
    <t xml:space="preserve"> 3.3 </t>
  </si>
  <si>
    <t xml:space="preserve"> K-INEL-1808 </t>
  </si>
  <si>
    <t>BARRAMENTO ISOLADO TRIPLE - BTX - 15KV</t>
  </si>
  <si>
    <t xml:space="preserve"> 3.4 </t>
  </si>
  <si>
    <t xml:space="preserve"> 002501 </t>
  </si>
  <si>
    <t>TERMINAL TIPO COTOVELO TDC 200A - FORNECIMENTO E INSTALAÇÃO</t>
  </si>
  <si>
    <t xml:space="preserve"> 3.5 </t>
  </si>
  <si>
    <t xml:space="preserve"> K-INEL-0290 </t>
  </si>
  <si>
    <t>DISPOSITIVO DE ATERRAMENTO DAT 200A</t>
  </si>
  <si>
    <t xml:space="preserve"> 3.6 </t>
  </si>
  <si>
    <t xml:space="preserve"> K-INEL-2288 </t>
  </si>
  <si>
    <t>PLUGUE DE INSERÇÃO SIMPLES  COM RECEPTÁCULO PARA BUCHA DE INSERÇÃO - 15kV</t>
  </si>
  <si>
    <t xml:space="preserve"> 3.7 </t>
  </si>
  <si>
    <t xml:space="preserve"> 73781/001 </t>
  </si>
  <si>
    <t>MUFLA TERMINAL PRIMARIA UNIPOLAR USO INTERNO PARA CABO 35/120MM2, ISOLACAO 15/25KV EM EPR - BORRACHA DE SILICONE. FORNECIMENTO E INSTALACAO.</t>
  </si>
  <si>
    <t xml:space="preserve"> 3.8 </t>
  </si>
  <si>
    <t xml:space="preserve"> COM-ELE-030 </t>
  </si>
  <si>
    <t>CORDOALHA DE COBRE NU 10 MM², ENTERRADA, SEM ISOLADOR - FORNECIMENTO E INSTALAÇÃO. AF_12/2017 ( LIGAÇÃO ENTRE TERMINAIS EM MÉDIA TENSÃO E ATERRAMENTO)</t>
  </si>
  <si>
    <t xml:space="preserve"> 3.9 </t>
  </si>
  <si>
    <t xml:space="preserve"> 96986 </t>
  </si>
  <si>
    <t>HASTE DE ATERRAMENTO 3/4  ALTA CAMADA DE COBRE- FORNECIMENTO E INSTALAÇÃO. AF_12/2017 ( PARA CAIXA ZD COM DERIVAÇÃO DE REDE EM MÉDIA TENSÃO)</t>
  </si>
  <si>
    <t xml:space="preserve"> 3.10 </t>
  </si>
  <si>
    <t xml:space="preserve"> COM-ELE-031 </t>
  </si>
  <si>
    <t>CONECTOR METALICO TIPO PARAFUSO FENDIDO (SPLIT BOLT), PARA CABOS ATE 70 MM2 - FORNECIMENTO E INSTALAÇÃO</t>
  </si>
  <si>
    <t xml:space="preserve"> 3.11 </t>
  </si>
  <si>
    <t xml:space="preserve"> 002478 </t>
  </si>
  <si>
    <t>FITA SUBTERRANEA DE ADVERTENCIA - REDE ELÉTRICA 100 MTS - FORNECIMENTO E INSTALAÇÃO</t>
  </si>
  <si>
    <t>ADMINISTRAÇÃO TÉCNICA</t>
  </si>
  <si>
    <t xml:space="preserve"> 4.1 </t>
  </si>
  <si>
    <t xml:space="preserve"> 88266 </t>
  </si>
  <si>
    <t>ELETROTÉCNICO COM ENCARGOS COMPLEMENTARES</t>
  </si>
  <si>
    <t>H</t>
  </si>
  <si>
    <t xml:space="preserve"> 100321 </t>
  </si>
  <si>
    <t>TÉCNICO EM SEGURANÇA DO TRABALHO COM ENCARGOS COMPLEMENTARES</t>
  </si>
  <si>
    <t>MES</t>
  </si>
  <si>
    <t>Total sem BDI</t>
  </si>
  <si>
    <t>Total do BDI</t>
  </si>
  <si>
    <t>Total Geral</t>
  </si>
  <si>
    <t xml:space="preserve">_______________________________________________________________
Leon Candido De Oliveira
</t>
  </si>
  <si>
    <t>Mão de Obra</t>
  </si>
  <si>
    <t>TECNICO EM SEGURANCA DO TRABALHO (MENSALISTA)</t>
  </si>
  <si>
    <t xml:space="preserve"> 00040944 </t>
  </si>
  <si>
    <t>Insumo</t>
  </si>
  <si>
    <t>Material</t>
  </si>
  <si>
    <t>SEGURO - MENSALISTA (COLETADO CAIXA)</t>
  </si>
  <si>
    <t xml:space="preserve"> 00040864 </t>
  </si>
  <si>
    <t>Equipamento</t>
  </si>
  <si>
    <t>FERRAMENTAS - FAMILIA ALMOXARIFE - MENSALISTA (ENCARGOS COMPLEMENTARES - COLETADO CAIXA)</t>
  </si>
  <si>
    <t xml:space="preserve"> 00043470 </t>
  </si>
  <si>
    <t>EXAMES - MENSALISTA (COLETADO CAIXA)</t>
  </si>
  <si>
    <t xml:space="preserve"> 00040863 </t>
  </si>
  <si>
    <t>EPI - FAMILIA ALMOXARIFE - MENSALISTA (ENCARGOS COMPLEMENTARES - COLETADO CAIXA)</t>
  </si>
  <si>
    <t xml:space="preserve"> 00043494 </t>
  </si>
  <si>
    <t>SEDI - SERVIÇOS DIVERSOS</t>
  </si>
  <si>
    <t>CURSO DE CAPACITAÇÃO PARA TÉCNICO EM SEGURANÇA DO TRABALHO (ENCARGOS COMPLEMENTARES) - MENSALISTA</t>
  </si>
  <si>
    <t xml:space="preserve"> 100315 </t>
  </si>
  <si>
    <t>Composição Auxiliar</t>
  </si>
  <si>
    <t>Composição</t>
  </si>
  <si>
    <t>Tipo</t>
  </si>
  <si>
    <t>Serviços</t>
  </si>
  <si>
    <t>TRANSPORTE - HORISTA (COLETADO CAIXA)</t>
  </si>
  <si>
    <t xml:space="preserve"> 00037371 </t>
  </si>
  <si>
    <t>Taxas</t>
  </si>
  <si>
    <t>SEGURO - HORISTA (COLETADO CAIXA)</t>
  </si>
  <si>
    <t xml:space="preserve"> 00037373 </t>
  </si>
  <si>
    <t>FERRAMENTAS - FAMILIA ELETRICISTA - HORISTA (ENCARGOS COMPLEMENTARES - COLETADO CAIXA)</t>
  </si>
  <si>
    <t xml:space="preserve"> 00043460 </t>
  </si>
  <si>
    <t>Outros</t>
  </si>
  <si>
    <t>EXAMES - HORISTA (COLETADO CAIXA)</t>
  </si>
  <si>
    <t xml:space="preserve"> 00037372 </t>
  </si>
  <si>
    <t>EPI - FAMILIA ELETRICISTA - HORISTA (ENCARGOS COMPLEMENTARES - COLETADO CAIXA)</t>
  </si>
  <si>
    <t xml:space="preserve"> 00043484 </t>
  </si>
  <si>
    <t>ELETROTECNICO</t>
  </si>
  <si>
    <t xml:space="preserve"> 00002438 </t>
  </si>
  <si>
    <t>ALIMENTACAO - HORISTA (COLETADO CAIXA)</t>
  </si>
  <si>
    <t xml:space="preserve"> 00037370 </t>
  </si>
  <si>
    <t>CURSO DE CAPACITAÇÃO PARA ELETROTÉCNICO (ENCARGOS COMPLEMENTARES) - HORISTA</t>
  </si>
  <si>
    <t xml:space="preserve"> 95334 </t>
  </si>
  <si>
    <t>m</t>
  </si>
  <si>
    <t>AUXILIAR DE ELETRICISTA COM ENCARGOS COMPLEMENTARES</t>
  </si>
  <si>
    <t xml:space="preserve"> 88247 </t>
  </si>
  <si>
    <t>INEL - INSTALAÇÃO ELÉTRICA/ELETRIFICAÇÃO E ILUMINAÇÃO EXTERNA</t>
  </si>
  <si>
    <t>CONECTOR METALICO TIPO PARAFUSO FENDIDO (SPLIT BOLT), PARA CABOS ATE 70 MM2</t>
  </si>
  <si>
    <t xml:space="preserve"> 00011855 </t>
  </si>
  <si>
    <t>ELETRICISTA COM ENCARGOS COMPLEMENTARES</t>
  </si>
  <si>
    <t xml:space="preserve"> 88264 </t>
  </si>
  <si>
    <t>!EM PROCESSO DE DESATIVACAO! HASTE DE ATERRAMENTO EM ACO COM 3,00 M DE COMPRIMENTO E DN = 3/4", REVESTIDA COM BAIXA CAMADA DE COBRE, SEM CONECTOR</t>
  </si>
  <si>
    <t xml:space="preserve"> 00003378 </t>
  </si>
  <si>
    <t>CABO DE COBRE NU 10 MM2 MEIO-DURO</t>
  </si>
  <si>
    <t xml:space="preserve"> 00000862 </t>
  </si>
  <si>
    <t>MUFLA TERMINAL PRIMARIA UNIPOLAR USO INTERNO PARA CABO 35/120MM2 ISOLACAO 15/25KV EM EPR - BORRACHA DE SILICONE</t>
  </si>
  <si>
    <t xml:space="preserve"> 00004168 </t>
  </si>
  <si>
    <t>SERVENTE COM ENCARGOS COMPLEMENTARES</t>
  </si>
  <si>
    <t xml:space="preserve"> 88316 </t>
  </si>
  <si>
    <t>PLUGUE DE INSERÇÃO SIMPLES - 15kV</t>
  </si>
  <si>
    <t>TERMINAL TIPO COTOVELO TDC 200A, 50mm²</t>
  </si>
  <si>
    <t>BLOCO VEDACAO CONCRETO 9 X 19 X 39 CM (CLASSE C - NBR 6136)</t>
  </si>
  <si>
    <t xml:space="preserve"> 00000650 </t>
  </si>
  <si>
    <t>PEDREIRO COM ENCARGOS COMPLEMENTARES</t>
  </si>
  <si>
    <t xml:space="preserve"> 88309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</si>
  <si>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</si>
  <si>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</si>
  <si>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</si>
  <si>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</si>
  <si>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MOVT - MOVIMENTO DE TERRA</t>
  </si>
  <si>
    <t>LASTRO COM PREPARO DE FUNDO, LARGURA MAIOR OU IGUAL A 1,5 M, COM CAMADA DE BRITA, LANÇAMENTO MECANIZADO, EM LOCAL COM NÍVEL BAIXO DE INTERFERÊNCIA. AF_06/2016</t>
  </si>
  <si>
    <t xml:space="preserve"> 94116 </t>
  </si>
  <si>
    <t>FUES - FUNDAÇÕES E ESTRUTURAS</t>
  </si>
  <si>
    <t>PEÇA RETANGULAR PRÉ-MOLDADA, VOLUME DE CONCRETO ACIMA DE 100 LITROS, TAXA DE AÇO APROXIMADA DE 30KG/M³. AF_01/2018</t>
  </si>
  <si>
    <t xml:space="preserve"> 97736 </t>
  </si>
  <si>
    <t>CHI</t>
  </si>
  <si>
    <t>CHOR - CUSTOS HORÁRIOS DE MÁQUINAS E EQUIPAMENTOS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</si>
  <si>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</si>
  <si>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</si>
  <si>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CHP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</si>
  <si>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</si>
  <si>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</si>
  <si>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TAMPÃO TIPO “ZD” PADRÃO CEMIG (940x1200mm)</t>
  </si>
  <si>
    <t>KG</t>
  </si>
  <si>
    <t>ACO CA-60, 5,0 MM, VERGALHAO</t>
  </si>
  <si>
    <t xml:space="preserve"> 00000039 </t>
  </si>
  <si>
    <t>AREIA GROSSA - POSTO JAZIDA/FORNECEDOR (RETIRADO NA JAZIDA, SEM TRANSPORTE)</t>
  </si>
  <si>
    <t xml:space="preserve"> 00000367 </t>
  </si>
  <si>
    <t>AREIA MEDIA - POSTO JAZIDA/FORNECEDOR (RETIRADO NA JAZIDA, SEM TRANSPORTE)</t>
  </si>
  <si>
    <t xml:space="preserve"> 00000370 </t>
  </si>
  <si>
    <t>CAL HIDRATADA CH-I PARA ARGAMASSAS</t>
  </si>
  <si>
    <t xml:space="preserve"> 00001106 </t>
  </si>
  <si>
    <t>m²</t>
  </si>
  <si>
    <t>CHAPA DE MADEIRA COMPENSADA RESINADA PARA FORMA DE CONCRETO, DE *2,2 X 1,1* M, E = 17 MM</t>
  </si>
  <si>
    <t xml:space="preserve"> 00001358 </t>
  </si>
  <si>
    <t>CIMENTO PORTLAND COMPOSTO CP II-32</t>
  </si>
  <si>
    <t xml:space="preserve"> 00001379 </t>
  </si>
  <si>
    <t>PEDRA BRITADA N. 2 (19 A 38 MM) POSTO PEDREIRA/FORNECEDOR, SEM FRETE</t>
  </si>
  <si>
    <t xml:space="preserve"> 00004718 </t>
  </si>
  <si>
    <t>PEDRA BRITADA N. 3 (38 A 50 MM) POSTO PEDREIRA/FORNECEDOR, SEM FRETE</t>
  </si>
  <si>
    <t xml:space="preserve"> 00004722 </t>
  </si>
  <si>
    <t>TIJOLO CERAMICO MACICO *5 X 10 X 20* CM</t>
  </si>
  <si>
    <t xml:space="preserve"> 00007258 </t>
  </si>
  <si>
    <t>CABO DE COBRE NU 70 MM2 MEIO-DURO</t>
  </si>
  <si>
    <t xml:space="preserve"> 00000864 </t>
  </si>
  <si>
    <t xml:space="preserve">CABO UNIPOLAR ISOLADO DE ALUMÍNIO 50MM² PARA MÉDIA TENSÃO 8,7/15KV </t>
  </si>
  <si>
    <t>Duto em PEAD preto corrugado helicoidal (diâmetro  da seção: 5 ")</t>
  </si>
  <si>
    <t>SETOP</t>
  </si>
  <si>
    <t xml:space="preserve"> MATED- 11959 </t>
  </si>
  <si>
    <t>UMIDIFICAÇÃO DE MATERIAL PARA VALAS COM CAMINHÃO PIPA 10000L. AF_11/2016</t>
  </si>
  <si>
    <t xml:space="preserve"> 95606 </t>
  </si>
  <si>
    <t>COMPACTADOR DE SOLOS DE PERCUSSÃO (SOQUETE) COM MOTOR A GASOLINA 4 TEMPOS, POTÊNCIA 4 CV - CHI DIURNO. AF_08/2015</t>
  </si>
  <si>
    <t xml:space="preserve"> 91534 </t>
  </si>
  <si>
    <t>COMPACTADOR DE SOLOS DE PERCUSSÃO (SOQUETE) COM MOTOR A GASOLINA 4 TEMPOS, POTÊNCIA 4 CV - CHP DIURNO. AF_08/2015</t>
  </si>
  <si>
    <t xml:space="preserve"> 91533 </t>
  </si>
  <si>
    <t>PEDRA BRITADA N. 1 (9,5 a 19 MM) POSTO PEDREIRA/FORNECEDOR, SEM FRETE</t>
  </si>
  <si>
    <t xml:space="preserve"> 00004721 </t>
  </si>
  <si>
    <t>OPERADOR DE BETONEIRA ESTACIONÁRIA/MISTURADOR COM ENCARGOS COMPLEMENTARES</t>
  </si>
  <si>
    <t xml:space="preserve"> 88377 </t>
  </si>
  <si>
    <t>BETONEIRA CAPACIDADE NOMINAL DE 400 L, CAPACIDADE DE MISTURA 280 L, MOTOR ELÉTRICO TRIFÁSICO POTÊNCIA DE 2 CV, SEM CARREGADOR - CHI DIURNO. AF_10/2014</t>
  </si>
  <si>
    <t xml:space="preserve"> 88831 </t>
  </si>
  <si>
    <t>BETONEIRA CAPACIDADE NOMINAL DE 400 L, CAPACIDADE DE MISTURA 280 L, MOTOR ELÉTRICO TRIFÁSICO POTÊNCIA DE 2 CV, SEM CARREGADOR - CHP DIURNO. AF_10/2014</t>
  </si>
  <si>
    <t xml:space="preserve"> 88830 </t>
  </si>
  <si>
    <t>CARPINTEIRO DE FORMAS COM ENCARGOS COMPLEMENTARES</t>
  </si>
  <si>
    <t xml:space="preserve"> 88262 </t>
  </si>
  <si>
    <t>VIBRADOR DE IMERSÃO, DIÂMETRO DE PONTEIRA 45MM, MOTOR ELÉTRICO TRIFÁSICO POTÊNCIA DE 2 CV - CHI DIURNO. AF_06/2015</t>
  </si>
  <si>
    <t xml:space="preserve"> 90587 </t>
  </si>
  <si>
    <t>VIBRADOR DE IMERSÃO, DIÂMETRO DE PONTEIRA 45MM, MOTOR ELÉTRICO TRIFÁSICO POTÊNCIA DE 2 CV - CHP DIURNO. AF_06/2015</t>
  </si>
  <si>
    <t xml:space="preserve"> 90586 </t>
  </si>
  <si>
    <t>ESCAVADEIRA HIDRÁULICA SOBRE ESTEIRAS, CAÇAMBA 0,80 M3, PESO OPERACIONAL 17 T, POTENCIA BRUTA 111 HP - CHI DIURNO. AF_06/2014</t>
  </si>
  <si>
    <t xml:space="preserve"> 5632 </t>
  </si>
  <si>
    <t>ESCAVADEIRA HIDRÁULICA SOBRE ESTEIRAS, CAÇAMBA 0,80 M3, PESO OPERACIONAL 17 T, POTENCIA BRUTA 111 HP - CHP DIURNO. AF_06/2014</t>
  </si>
  <si>
    <t xml:space="preserve"> 5631 </t>
  </si>
  <si>
    <t>Planilha Orçamentária Analítica</t>
  </si>
  <si>
    <t>Grupo</t>
  </si>
  <si>
    <t>A</t>
  </si>
  <si>
    <t>Despesas indiretas</t>
  </si>
  <si>
    <t>A.1</t>
  </si>
  <si>
    <t>Administração central</t>
  </si>
  <si>
    <t>A.2</t>
  </si>
  <si>
    <t>Garantia e Seguro Contratual</t>
  </si>
  <si>
    <t>A.3</t>
  </si>
  <si>
    <t>Seguro de Risco de Engenharia</t>
  </si>
  <si>
    <t>A.4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</si>
  <si>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</si>
  <si>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</si>
  <si>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</si>
  <si>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</si>
  <si>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</si>
  <si>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</si>
  <si>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</si>
  <si>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</si>
  <si>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>C.1</t>
  </si>
  <si>
    <t>PIS</t>
  </si>
  <si>
    <t>C.2</t>
  </si>
  <si>
    <t>COFINS</t>
  </si>
  <si>
    <t>C.3</t>
  </si>
  <si>
    <t>ISS (Prefeitura de Unaí)*</t>
  </si>
  <si>
    <t>C.4</t>
  </si>
  <si>
    <t>CPRB (Contribuição Previdenciária sobre Renda Bruta)</t>
  </si>
  <si>
    <t>Total do grupo C</t>
  </si>
  <si>
    <t>D</t>
  </si>
  <si>
    <t>Despesas Financeiras (F)</t>
  </si>
  <si>
    <t>Total do grupo D</t>
  </si>
  <si>
    <t>Fórmula para o cálculo do B.D.I. ( benefícios e despesas indiretas )</t>
  </si>
  <si>
    <r>
      <t xml:space="preserve">BDI = BDI (%) = </t>
    </r>
    <r>
      <rPr>
        <u/>
        <sz val="12"/>
        <rFont val="Arial"/>
        <family val="2"/>
      </rPr>
      <t>(1+A) x (1+F) x (1+B) x (1+R)</t>
    </r>
    <r>
      <rPr>
        <sz val="12"/>
        <rFont val="Arial"/>
        <family val="2"/>
      </rPr>
      <t xml:space="preserve">  - 1  </t>
    </r>
  </si>
  <si>
    <t>(1- I)</t>
  </si>
  <si>
    <t>_____________________________________________________</t>
  </si>
  <si>
    <t>Notas:</t>
  </si>
  <si>
    <t>1) Alíquota de ISS é determinado pela "Relação de Serviços" do município onde se prestará o serviço conforme art. 1º e art. 8º da Lei Complementar nº 116/2001.</t>
  </si>
  <si>
    <t>2) Alíquota máxima de PIS é de até 1,65% conforme Lei nº 10.637/02 em consonância com o Regime de Tributação da Empresa.</t>
  </si>
  <si>
    <t>3)  A alíquota máxima de COFINS é de 3% conforme inciso XX do art. 10 da Lei nº10.833/03.</t>
  </si>
  <si>
    <t xml:space="preserve">ORÇAMENTOS </t>
  </si>
  <si>
    <t>CODIGO</t>
  </si>
  <si>
    <t>ORC-ELE-1</t>
  </si>
  <si>
    <t>2.1</t>
  </si>
  <si>
    <t>Orçam.</t>
  </si>
  <si>
    <t>PESQUISADO EM:</t>
  </si>
  <si>
    <t>PREÇO TOTAL</t>
  </si>
  <si>
    <t>PREÇO POR UNIDADE</t>
  </si>
  <si>
    <t>KVLUX</t>
  </si>
  <si>
    <t>MEDIA DOS ORÇAMENTOS</t>
  </si>
  <si>
    <t>ORC-ELE-2</t>
  </si>
  <si>
    <t>PREÇO POR UNID</t>
  </si>
  <si>
    <t>ORC-ELE-3</t>
  </si>
  <si>
    <t>PLUG INSERÇÃO SIMPLES 15KV 200A LOADBREAK</t>
  </si>
  <si>
    <t>ORC-ELE-4</t>
  </si>
  <si>
    <t>Leon Cândido de Oliveira</t>
  </si>
  <si>
    <t>ITEM</t>
  </si>
  <si>
    <t>DESCRIÇÃO</t>
  </si>
  <si>
    <t>TOTAL</t>
  </si>
  <si>
    <t>PRIMEIRO MÊS</t>
  </si>
  <si>
    <t>SEGUNDO MÊS</t>
  </si>
  <si>
    <t xml:space="preserve">TERCEIRO MÊS </t>
  </si>
  <si>
    <t>%</t>
  </si>
  <si>
    <t>VALOR</t>
  </si>
  <si>
    <t>1.0</t>
  </si>
  <si>
    <t>2.0</t>
  </si>
  <si>
    <t>3.0</t>
  </si>
  <si>
    <t>4.0</t>
  </si>
  <si>
    <t>(R$) SIMPLES</t>
  </si>
  <si>
    <t>(%) SIMPLES</t>
  </si>
  <si>
    <t>(R$) ACUMULADO</t>
  </si>
  <si>
    <t>(%) ACUMULADO</t>
  </si>
  <si>
    <t xml:space="preserve"> MODELO PLANILHA DE ENCARGOS SOCIAIS SOBRE A MÃO DE OBRA</t>
  </si>
  <si>
    <t>CÓDIGO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</si>
  <si>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</si>
  <si>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</si>
  <si>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</si>
  <si>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</si>
  <si>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</si>
  <si>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</si>
  <si>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</si>
  <si>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</si>
  <si>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</si>
  <si>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</si>
  <si>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</si>
  <si>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</si>
  <si>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</si>
  <si>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</si>
  <si>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</si>
  <si>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</si>
  <si>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</si>
  <si>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</si>
  <si>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</si>
  <si>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</si>
  <si>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</si>
  <si>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 xml:space="preserve">TOTAL </t>
  </si>
  <si>
    <t>GRUPO B</t>
  </si>
  <si>
    <t>B1</t>
  </si>
  <si>
    <t>Repouso Semanal Remunerado</t>
  </si>
  <si>
    <t>B2</t>
  </si>
  <si>
    <t>Feriados</t>
  </si>
  <si>
    <t>B3</t>
  </si>
  <si>
    <t>Auxilio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</si>
  <si>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</si>
  <si>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</si>
  <si>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</si>
  <si>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</si>
  <si>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</si>
  <si>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</si>
  <si>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</si>
  <si>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chuvas</t>
  </si>
  <si>
    <t>B8</t>
  </si>
  <si>
    <t>Auxílio Acidente Trabalho</t>
  </si>
  <si>
    <t>B9</t>
  </si>
  <si>
    <t>Férias Gozadas</t>
  </si>
  <si>
    <t>B10</t>
  </si>
  <si>
    <t>Salário Maternidade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</si>
  <si>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</si>
  <si>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</si>
  <si>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</si>
  <si>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</si>
  <si>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</si>
  <si>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</si>
  <si>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</si>
  <si>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</si>
  <si>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</si>
  <si>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</si>
  <si>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</si>
  <si>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</si>
  <si>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</si>
  <si>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</si>
  <si>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</si>
  <si>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Reicidência de Grupo A sobre Aviso Prévio Trabalhado e Reincidência do FGTS sobre Aviso Prévio Indenizado</t>
  </si>
  <si>
    <t>TOTAL (A+B+C+D)</t>
  </si>
  <si>
    <t>TÉCNICO EM SEGURANÇA DO TRABALHO COM ENCARGOS COMPLEMENTARES ( MEIO EXPEDIENTE DURANTE 2 MESES)</t>
  </si>
  <si>
    <t>UNIVERSIDADE FEDERAL DOS VALES DO JEQUITINHONHA E MUCURI
EXECUÇÃO DE REDE DE MÉDIA TENSÃO 
CAMPUS JANAÚBA - JANAÚBA - MG
 ORÇAMENTO BÁSICO DE REFERÊNCIA</t>
  </si>
  <si>
    <t>EXECUÇÃO DE REDE DE MÉDIA TENSÃO  - CAMPUS JANAÚBA</t>
  </si>
  <si>
    <t>EXECUÇÃO DE REDE DE MÉDIA TENSÃO - CAMPUS JANAÚBA</t>
  </si>
  <si>
    <t>UNIVERSIDADE FEDERAL DOS VALES DO JEQUITINHONHA E MUCURI
CAMPUS JANAÚBA  - MG
EXECUÇÃO DE REDE DE MÉDIA TENSÃO 
CRONOGRAMA FÍSICO FINANCEIRO</t>
  </si>
  <si>
    <t xml:space="preserve"> ORC-ELE-1</t>
  </si>
  <si>
    <t>3.1</t>
  </si>
  <si>
    <t>ORC-1.1</t>
  </si>
  <si>
    <t>INTERNET: FUNDIÇÃO VESÚVIO</t>
  </si>
  <si>
    <t>ORC-1.2</t>
  </si>
  <si>
    <t>ORC-1.3</t>
  </si>
  <si>
    <t>BARRAMENTO ISOLADO TRIPLEX EM MÉDIA TENSÃO 200A</t>
  </si>
  <si>
    <t xml:space="preserve"> ORC-ELE-2</t>
  </si>
  <si>
    <t>BARRAMENTO ISOLADO TRIPLE - BTX - 15KV 200A</t>
  </si>
  <si>
    <t xml:space="preserve"> ORC-ELE-3</t>
  </si>
  <si>
    <t xml:space="preserve"> ORC-ELE-4</t>
  </si>
  <si>
    <t xml:space="preserve"> ORC-ELE-5</t>
  </si>
  <si>
    <t xml:space="preserve"> ORC-ELE-6</t>
  </si>
  <si>
    <t>ORC-ELE-5</t>
  </si>
  <si>
    <t>ORC-ELE-6</t>
  </si>
  <si>
    <t>3.11</t>
  </si>
  <si>
    <t>FITA SUBTERRANEA DE ADVERTENCIA</t>
  </si>
  <si>
    <t>FITA SUBTERRANEA DE ADVERTENCIA - FORNECIMENTO E INSTALAÇÃO</t>
  </si>
  <si>
    <t>ORC-6.1</t>
  </si>
  <si>
    <t>ORC-6.2</t>
  </si>
  <si>
    <t>ORC-6.3</t>
  </si>
  <si>
    <t>INTERNET: SETON (FITA DE 300m)</t>
  </si>
  <si>
    <t>INTERNET: ELETROMAC (FITA DE 100m)</t>
  </si>
  <si>
    <t>INTERNET: LOJA ELÉTRICA (FITA DE 100m)</t>
  </si>
  <si>
    <t>ORC-ELE-7</t>
  </si>
  <si>
    <t>ORC-2.1</t>
  </si>
  <si>
    <t>ORC-2.2</t>
  </si>
  <si>
    <t>ORC-2.3</t>
  </si>
  <si>
    <t>3.3</t>
  </si>
  <si>
    <t>3.4</t>
  </si>
  <si>
    <t>DISPOSITIVO DE ATERRAMENTO DAT 200A PARA CABOS DE 50MM²</t>
  </si>
  <si>
    <t>DISPOSITIVO DE ATERRAMENTO DAT 200A PARA CABOS D 50MM²</t>
  </si>
  <si>
    <t>3.5</t>
  </si>
  <si>
    <t>ORC-3.1</t>
  </si>
  <si>
    <t>ORC-4.1</t>
  </si>
  <si>
    <t>ORC-3.2</t>
  </si>
  <si>
    <t>ORC-3.3</t>
  </si>
  <si>
    <t>ORC-4.2</t>
  </si>
  <si>
    <t>ORC-4.3</t>
  </si>
  <si>
    <t>3.6</t>
  </si>
  <si>
    <t>ORC-5.1</t>
  </si>
  <si>
    <t>ORC-5.2</t>
  </si>
  <si>
    <t>ORC-5.3</t>
  </si>
  <si>
    <t>2.2</t>
  </si>
  <si>
    <t>ORC-7.1</t>
  </si>
  <si>
    <t>ORC-7.2</t>
  </si>
  <si>
    <t>ORC-7.3</t>
  </si>
  <si>
    <t>ELETROTÉCNICO COM ENCARGOS COMPLEMENTARES ( 2 HORAS POR DIA DURANTE 2 MESES)</t>
  </si>
  <si>
    <t>EXECUÇÕES CIVIS</t>
  </si>
  <si>
    <t>DUTOS E CABOS</t>
  </si>
  <si>
    <t>1.1</t>
  </si>
  <si>
    <t>1.2</t>
  </si>
  <si>
    <t>1.3</t>
  </si>
  <si>
    <t>1.4</t>
  </si>
  <si>
    <t>2.3</t>
  </si>
  <si>
    <t>3.2</t>
  </si>
  <si>
    <t>3.7</t>
  </si>
  <si>
    <t>3.8</t>
  </si>
  <si>
    <t>3.9</t>
  </si>
  <si>
    <t>3.10</t>
  </si>
  <si>
    <t>4.1</t>
  </si>
  <si>
    <t xml:space="preserve"> 5.1 </t>
  </si>
  <si>
    <t xml:space="preserve"> 5.2 </t>
  </si>
  <si>
    <t>PORTÃO EM TUBO GALVANIZADO 1 1/2" COM TELA FIO 12 # 1/2" E CADEADO</t>
  </si>
  <si>
    <t>ALAMBRADO EM TUBOS DE ACO GALVANIZADO, COM COSTURA, DIN 2440, DIAMETRO 2", ALTURA 3M, FIXADOS A CADA 2M EM BLOCOS DE CONCRETO, COM TELA DE ARAME GALVANIZADO REVESTIDO COM PVC, FIO 12 BWG E MALHA 7,5X7,5CM</t>
  </si>
  <si>
    <t>FUNDIÇÃO SÃO CRISTÓVÃO LTDA</t>
  </si>
  <si>
    <t>URBA - URBANIZAÇÃO</t>
  </si>
  <si>
    <t>COM-ELE-032</t>
  </si>
  <si>
    <t>ALAMBRADO PARA PROTEÇÃO DE TRANSFORMADOR DO TIPO PEDESTAL - FORNECIMENTO E INSTALAÇÃO ( DIMENSÕES: H=1,8M , PERÍMETRO =8M. PORTÃO: 1,8X1M. TOTAL =16,2M²)</t>
  </si>
  <si>
    <t>ALAMBRADO PARA PROTEÇÃO DOS TRANSFORMADORES DO TIPO PEDESTAL</t>
  </si>
  <si>
    <t>SER-POR-076 SETOP</t>
  </si>
  <si>
    <t>73787/001 SINAPI</t>
  </si>
  <si>
    <t>5.0</t>
  </si>
  <si>
    <t>5.1</t>
  </si>
  <si>
    <t>5.2</t>
  </si>
  <si>
    <t>SUL MINAS FIOS E CABOS</t>
  </si>
  <si>
    <t>LANÇAMENTO COM USO DE BOMBA, ADENSAMENTO E ACABAMENTO DE CONCRETO EM ESTRUTURAS. AF_12/2015 (366m x 0,4m x 0,1m)</t>
  </si>
  <si>
    <t>CONCRETO FCK = 15MPA, TRAÇO 1:3,4:3,5 (CIMENTO/ AREIA MÉDIA/ BRITA 1)  - PREPARO MECÂNICO COM BETONEIRA 400 L. AF_07/2016 (366m x 0,4m x 0,1m)</t>
  </si>
  <si>
    <t>ELETRODUTO FLEXÍVEL CORRUGADO, PEAD, DN 100 (5'') - FORNECIMENTO E INSTALAÇÃO. AF_04/2016</t>
  </si>
  <si>
    <t>BARRAMENTO ISOLADO TRIPLEX - BTX - 15KV 200A</t>
  </si>
  <si>
    <t>CABO UNIPOLAR ISOLADO DE ALUMÍNIO 50MM² PARA MÉDIA TENSÃO 8,7/15KV - FORNECIMENTO E INSTALAÇÃO ( CONSIDERANDO FOLGAS NAS CAIXAS DE PASSAGEM, VARIAÇÃO DE PROFUNDIDADE DO CABO E DERIVAÇÕES)</t>
  </si>
  <si>
    <t>AUMENTO DO ENVELOPE</t>
  </si>
  <si>
    <t>CORREÇÃO CABOS</t>
  </si>
  <si>
    <t>Memória de cálculo (366+8+4+4+4+4+4+6+4+4)</t>
  </si>
  <si>
    <t>AUMENTO DO QUANTITATIVO</t>
  </si>
  <si>
    <t>DIMINUIÇÃO QUANTITATIVO</t>
  </si>
  <si>
    <t>CONECTOR METALICO TIPO PARAFUSO FENDIDO (SPLIT BOLT), PARA CABOS ATE 70 MM2 - FORNECIMENTO E INSTALAÇÃO (CONEXÃO ENTRE MALHA DE ATERRAMENTO E DEMAIS CABOS DE PROTEÇÃO)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</si>
</sst>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#,##0.00\ ;\-#,##0.00\ ;&quot; -&quot;#\ ;@\ "/>
    <numFmt numFmtId="166" formatCode="_(* #,##0.00_);_(* \(#,##0.00\);_(* &quot;-&quot;??_);_(@_)"/>
    <numFmt numFmtId="167" formatCode="_(* #,##0.00_);_(* \(#,##0.00\);_(* \-??_);_(@_)"/>
    <numFmt numFmtId="168" formatCode="_ * #,##0.00_ ;_ * \-#,##0.00_ ;_ * &quot;-&quot;??_ ;_ @_ "/>
    <numFmt numFmtId="169" formatCode="&quot;R$&quot;\ #,##0.00"/>
  </numFmts>
  <fonts count="50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u/>
      <sz val="12"/>
      <name val="Arial"/>
      <family val="2"/>
    </font>
    <font>
      <sz val="12"/>
      <name val="Arial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0"/>
      <name val="Arial"/>
      <family val="2"/>
    </font>
    <font>
      <sz val="12"/>
      <color rgb="FF000000"/>
      <name val="Verdana"/>
      <family val="2"/>
    </font>
    <font>
      <sz val="10"/>
      <name val="Times New Roman"/>
      <family val="1"/>
      <charset val="1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sz val="14"/>
      <color rgb="FFFF0000"/>
      <name val="Calibri"/>
      <family val="2"/>
    </font>
    <font>
      <sz val="14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rgb="FFFF0000"/>
      <name val="Calibri"/>
      <family val="2"/>
    </font>
    <font>
      <sz val="12"/>
      <color theme="1"/>
      <name val="Calibri"/>
      <family val="2"/>
      <scheme val="minor"/>
    </font>
    <font>
      <b/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  <bgColor rgb="FFF7F3D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2" tint="-0.249977111117893"/>
        <bgColor indexed="64"/>
      </patternFill>
    </fill>
  </fills>
  <borders count="8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7">
    <xf numFmtId="0" fontId="0" fillId="0" borderId="0"/>
    <xf numFmtId="9" fontId="26" fillId="0" borderId="0"/>
    <xf numFmtId="0" fontId="4" fillId="0" borderId="0"/>
    <xf numFmtId="44" fontId="34" fillId="0" borderId="0" applyFont="0" applyFill="0" applyBorder="0" applyAlignment="0" applyProtection="0"/>
    <xf numFmtId="0" fontId="35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37" fillId="0" borderId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38" fillId="0" borderId="0"/>
    <xf numFmtId="9" fontId="26" fillId="0" borderId="0"/>
    <xf numFmtId="43" fontId="34" fillId="0" borderId="0" applyFont="0" applyFill="0" applyBorder="0" applyAlignment="0" applyProtection="0"/>
    <xf numFmtId="168" fontId="3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7" fillId="0" borderId="0" applyFont="0" applyFill="0" applyBorder="0" applyAlignment="0" applyProtection="0"/>
  </cellStyleXfs>
  <cellXfs count="317">
    <xf numFmtId="0" fontId="0" fillId="0" borderId="0" xfId="0"/>
    <xf numFmtId="0" fontId="5" fillId="2" borderId="0" xfId="0" applyFont="1" applyFill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right" vertical="top" wrapText="1"/>
    </xf>
    <xf numFmtId="0" fontId="10" fillId="7" borderId="4" xfId="0" applyFont="1" applyFill="1" applyBorder="1" applyAlignment="1">
      <alignment horizontal="left" vertical="top" wrapText="1"/>
    </xf>
    <xf numFmtId="0" fontId="11" fillId="8" borderId="5" xfId="0" applyFont="1" applyFill="1" applyBorder="1" applyAlignment="1">
      <alignment horizontal="right" vertical="top" wrapText="1"/>
    </xf>
    <xf numFmtId="4" fontId="12" fillId="9" borderId="6" xfId="0" applyNumberFormat="1" applyFont="1" applyFill="1" applyBorder="1" applyAlignment="1">
      <alignment horizontal="right" vertical="top" wrapText="1"/>
    </xf>
    <xf numFmtId="0" fontId="14" fillId="10" borderId="7" xfId="0" applyFont="1" applyFill="1" applyBorder="1" applyAlignment="1">
      <alignment horizontal="left" vertical="top" wrapText="1"/>
    </xf>
    <xf numFmtId="0" fontId="15" fillId="11" borderId="8" xfId="0" applyFont="1" applyFill="1" applyBorder="1" applyAlignment="1">
      <alignment horizontal="center" vertical="top" wrapText="1"/>
    </xf>
    <xf numFmtId="0" fontId="16" fillId="12" borderId="9" xfId="0" applyFont="1" applyFill="1" applyBorder="1" applyAlignment="1">
      <alignment horizontal="right" vertical="top" wrapText="1"/>
    </xf>
    <xf numFmtId="4" fontId="17" fillId="13" borderId="10" xfId="0" applyNumberFormat="1" applyFont="1" applyFill="1" applyBorder="1" applyAlignment="1">
      <alignment horizontal="right" vertical="top" wrapText="1"/>
    </xf>
    <xf numFmtId="0" fontId="19" fillId="16" borderId="0" xfId="0" applyFont="1" applyFill="1" applyAlignment="1">
      <alignment horizontal="left" vertical="top" wrapText="1"/>
    </xf>
    <xf numFmtId="0" fontId="20" fillId="17" borderId="0" xfId="0" applyFont="1" applyFill="1" applyAlignment="1">
      <alignment horizontal="center" vertical="top" wrapText="1"/>
    </xf>
    <xf numFmtId="0" fontId="21" fillId="18" borderId="0" xfId="0" applyFont="1" applyFill="1" applyAlignment="1">
      <alignment horizontal="right" vertical="top" wrapText="1"/>
    </xf>
    <xf numFmtId="0" fontId="23" fillId="20" borderId="0" xfId="0" applyFont="1" applyFill="1" applyAlignment="1">
      <alignment horizontal="left" vertical="top" wrapText="1"/>
    </xf>
    <xf numFmtId="0" fontId="24" fillId="21" borderId="0" xfId="0" applyFont="1" applyFill="1" applyAlignment="1">
      <alignment horizontal="center" vertical="top" wrapText="1"/>
    </xf>
    <xf numFmtId="0" fontId="0" fillId="0" borderId="0" xfId="0"/>
    <xf numFmtId="0" fontId="13" fillId="24" borderId="0" xfId="0" applyFont="1" applyFill="1" applyAlignment="1">
      <alignment horizontal="center" vertical="top" wrapText="1"/>
    </xf>
    <xf numFmtId="0" fontId="14" fillId="23" borderId="11" xfId="0" applyFont="1" applyFill="1" applyBorder="1" applyAlignment="1">
      <alignment horizontal="left" vertical="top" wrapText="1"/>
    </xf>
    <xf numFmtId="4" fontId="18" fillId="24" borderId="0" xfId="0" applyNumberFormat="1" applyFont="1" applyFill="1" applyAlignment="1">
      <alignment horizontal="right" vertical="top" wrapText="1"/>
    </xf>
    <xf numFmtId="0" fontId="18" fillId="24" borderId="0" xfId="0" applyFont="1" applyFill="1" applyAlignment="1">
      <alignment horizontal="right" vertical="top" wrapText="1"/>
    </xf>
    <xf numFmtId="4" fontId="18" fillId="15" borderId="12" xfId="0" applyNumberFormat="1" applyFont="1" applyFill="1" applyBorder="1" applyAlignment="1">
      <alignment horizontal="right" vertical="top" wrapText="1"/>
    </xf>
    <xf numFmtId="164" fontId="18" fillId="15" borderId="12" xfId="0" applyNumberFormat="1" applyFont="1" applyFill="1" applyBorder="1" applyAlignment="1">
      <alignment horizontal="right" vertical="top" wrapText="1"/>
    </xf>
    <xf numFmtId="0" fontId="18" fillId="15" borderId="12" xfId="0" applyFont="1" applyFill="1" applyBorder="1" applyAlignment="1">
      <alignment horizontal="center" vertical="top" wrapText="1"/>
    </xf>
    <xf numFmtId="0" fontId="18" fillId="15" borderId="12" xfId="0" applyFont="1" applyFill="1" applyBorder="1" applyAlignment="1">
      <alignment horizontal="left" vertical="top" wrapText="1"/>
    </xf>
    <xf numFmtId="0" fontId="18" fillId="15" borderId="12" xfId="0" applyFont="1" applyFill="1" applyBorder="1" applyAlignment="1">
      <alignment horizontal="right" vertical="top" wrapText="1"/>
    </xf>
    <xf numFmtId="4" fontId="18" fillId="14" borderId="12" xfId="0" applyNumberFormat="1" applyFont="1" applyFill="1" applyBorder="1" applyAlignment="1">
      <alignment horizontal="right" vertical="top" wrapText="1"/>
    </xf>
    <xf numFmtId="164" fontId="18" fillId="14" borderId="12" xfId="0" applyNumberFormat="1" applyFont="1" applyFill="1" applyBorder="1" applyAlignment="1">
      <alignment horizontal="right" vertical="top" wrapText="1"/>
    </xf>
    <xf numFmtId="0" fontId="18" fillId="14" borderId="12" xfId="0" applyFont="1" applyFill="1" applyBorder="1" applyAlignment="1">
      <alignment horizontal="center" vertical="top" wrapText="1"/>
    </xf>
    <xf numFmtId="0" fontId="18" fillId="14" borderId="12" xfId="0" applyFont="1" applyFill="1" applyBorder="1" applyAlignment="1">
      <alignment horizontal="left" vertical="top" wrapText="1"/>
    </xf>
    <xf numFmtId="0" fontId="18" fillId="14" borderId="12" xfId="0" applyFont="1" applyFill="1" applyBorder="1" applyAlignment="1">
      <alignment horizontal="right" vertical="top" wrapText="1"/>
    </xf>
    <xf numFmtId="4" fontId="14" fillId="23" borderId="12" xfId="0" applyNumberFormat="1" applyFont="1" applyFill="1" applyBorder="1" applyAlignment="1">
      <alignment horizontal="right" vertical="top" wrapText="1"/>
    </xf>
    <xf numFmtId="164" fontId="14" fillId="23" borderId="12" xfId="0" applyNumberFormat="1" applyFont="1" applyFill="1" applyBorder="1" applyAlignment="1">
      <alignment horizontal="right" vertical="top" wrapText="1"/>
    </xf>
    <xf numFmtId="0" fontId="14" fillId="23" borderId="12" xfId="0" applyFont="1" applyFill="1" applyBorder="1" applyAlignment="1">
      <alignment horizontal="center" vertical="top" wrapText="1"/>
    </xf>
    <xf numFmtId="0" fontId="14" fillId="23" borderId="12" xfId="0" applyFont="1" applyFill="1" applyBorder="1" applyAlignment="1">
      <alignment horizontal="left" vertical="top" wrapText="1"/>
    </xf>
    <xf numFmtId="0" fontId="14" fillId="23" borderId="12" xfId="0" applyFont="1" applyFill="1" applyBorder="1" applyAlignment="1">
      <alignment horizontal="right" vertical="top" wrapText="1"/>
    </xf>
    <xf numFmtId="0" fontId="5" fillId="24" borderId="12" xfId="0" applyFont="1" applyFill="1" applyBorder="1" applyAlignment="1">
      <alignment horizontal="right" vertical="top" wrapText="1"/>
    </xf>
    <xf numFmtId="0" fontId="5" fillId="24" borderId="12" xfId="0" applyFont="1" applyFill="1" applyBorder="1" applyAlignment="1">
      <alignment horizontal="center" vertical="top" wrapText="1"/>
    </xf>
    <xf numFmtId="0" fontId="5" fillId="24" borderId="12" xfId="0" applyFont="1" applyFill="1" applyBorder="1" applyAlignment="1">
      <alignment horizontal="left" vertical="top" wrapText="1"/>
    </xf>
    <xf numFmtId="4" fontId="10" fillId="22" borderId="12" xfId="0" applyNumberFormat="1" applyFont="1" applyFill="1" applyBorder="1" applyAlignment="1">
      <alignment horizontal="right" vertical="top" wrapText="1"/>
    </xf>
    <xf numFmtId="0" fontId="10" fillId="22" borderId="12" xfId="0" applyFont="1" applyFill="1" applyBorder="1" applyAlignment="1">
      <alignment horizontal="left" vertical="top" wrapText="1"/>
    </xf>
    <xf numFmtId="0" fontId="10" fillId="22" borderId="12" xfId="0" applyFont="1" applyFill="1" applyBorder="1" applyAlignment="1">
      <alignment horizontal="right" vertical="top" wrapText="1"/>
    </xf>
    <xf numFmtId="0" fontId="13" fillId="24" borderId="0" xfId="0" applyFont="1" applyFill="1" applyAlignment="1">
      <alignment horizontal="left" vertical="top" wrapText="1"/>
    </xf>
    <xf numFmtId="0" fontId="5" fillId="24" borderId="0" xfId="0" applyFont="1" applyFill="1" applyAlignment="1">
      <alignment horizontal="left" vertical="top" wrapText="1"/>
    </xf>
    <xf numFmtId="0" fontId="26" fillId="0" borderId="0" xfId="1" applyNumberFormat="1" applyFont="1" applyFill="1" applyBorder="1"/>
    <xf numFmtId="0" fontId="4" fillId="0" borderId="0" xfId="2"/>
    <xf numFmtId="0" fontId="28" fillId="0" borderId="16" xfId="1" applyNumberFormat="1" applyFont="1" applyFill="1" applyBorder="1" applyAlignment="1" applyProtection="1">
      <alignment vertical="center"/>
      <protection locked="0"/>
    </xf>
    <xf numFmtId="0" fontId="28" fillId="0" borderId="16" xfId="1" applyNumberFormat="1" applyFont="1" applyFill="1" applyBorder="1" applyAlignment="1" applyProtection="1">
      <alignment horizontal="center" vertical="center"/>
      <protection locked="0"/>
    </xf>
    <xf numFmtId="0" fontId="28" fillId="25" borderId="16" xfId="1" applyNumberFormat="1" applyFont="1" applyFill="1" applyBorder="1" applyAlignment="1" applyProtection="1">
      <alignment vertical="center"/>
      <protection locked="0"/>
    </xf>
    <xf numFmtId="0" fontId="29" fillId="25" borderId="17" xfId="1" applyNumberFormat="1" applyFont="1" applyFill="1" applyBorder="1" applyAlignment="1" applyProtection="1">
      <alignment vertical="center"/>
      <protection locked="0"/>
    </xf>
    <xf numFmtId="0" fontId="28" fillId="0" borderId="17" xfId="1" applyNumberFormat="1" applyFont="1" applyFill="1" applyBorder="1" applyAlignment="1" applyProtection="1">
      <alignment horizontal="center" vertical="center"/>
      <protection locked="0"/>
    </xf>
    <xf numFmtId="10" fontId="29" fillId="25" borderId="17" xfId="1" applyNumberFormat="1" applyFont="1" applyFill="1" applyBorder="1" applyAlignment="1" applyProtection="1">
      <alignment vertical="center"/>
      <protection locked="0"/>
    </xf>
    <xf numFmtId="0" fontId="29" fillId="0" borderId="13" xfId="1" applyNumberFormat="1" applyFont="1" applyFill="1" applyBorder="1" applyAlignment="1" applyProtection="1">
      <alignment vertical="center"/>
      <protection locked="0"/>
    </xf>
    <xf numFmtId="0" fontId="28" fillId="25" borderId="14" xfId="1" applyNumberFormat="1" applyFont="1" applyFill="1" applyBorder="1" applyAlignment="1" applyProtection="1">
      <alignment horizontal="center" vertical="center"/>
      <protection locked="0"/>
    </xf>
    <xf numFmtId="0" fontId="28" fillId="25" borderId="15" xfId="1" applyNumberFormat="1" applyFont="1" applyFill="1" applyBorder="1" applyAlignment="1" applyProtection="1">
      <alignment horizontal="center" vertical="center"/>
      <protection locked="0"/>
    </xf>
    <xf numFmtId="10" fontId="28" fillId="0" borderId="15" xfId="1" applyNumberFormat="1" applyFont="1" applyFill="1" applyBorder="1" applyAlignment="1" applyProtection="1">
      <alignment horizontal="right" vertical="center"/>
    </xf>
    <xf numFmtId="0" fontId="29" fillId="0" borderId="18" xfId="1" applyNumberFormat="1" applyFont="1" applyFill="1" applyBorder="1" applyAlignment="1" applyProtection="1">
      <alignment vertical="center"/>
      <protection locked="0"/>
    </xf>
    <xf numFmtId="0" fontId="28" fillId="0" borderId="0" xfId="1" applyNumberFormat="1" applyFont="1" applyFill="1" applyBorder="1" applyAlignment="1" applyProtection="1">
      <alignment horizontal="center" vertical="center"/>
      <protection locked="0"/>
    </xf>
    <xf numFmtId="0" fontId="29" fillId="0" borderId="0" xfId="1" applyNumberFormat="1" applyFont="1" applyFill="1" applyBorder="1" applyAlignment="1" applyProtection="1">
      <alignment vertical="center"/>
      <protection locked="0"/>
    </xf>
    <xf numFmtId="0" fontId="29" fillId="0" borderId="19" xfId="1" applyNumberFormat="1" applyFont="1" applyFill="1" applyBorder="1" applyAlignment="1" applyProtection="1">
      <alignment vertical="center"/>
      <protection locked="0"/>
    </xf>
    <xf numFmtId="0" fontId="28" fillId="25" borderId="16" xfId="1" applyNumberFormat="1" applyFont="1" applyFill="1" applyBorder="1" applyAlignment="1" applyProtection="1">
      <alignment horizontal="center" vertical="center"/>
      <protection locked="0"/>
    </xf>
    <xf numFmtId="0" fontId="29" fillId="0" borderId="17" xfId="1" applyNumberFormat="1" applyFont="1" applyFill="1" applyBorder="1" applyAlignment="1" applyProtection="1">
      <alignment vertical="center"/>
      <protection locked="0"/>
    </xf>
    <xf numFmtId="0" fontId="28" fillId="25" borderId="17" xfId="1" applyNumberFormat="1" applyFont="1" applyFill="1" applyBorder="1" applyAlignment="1" applyProtection="1">
      <alignment horizontal="center" vertical="center"/>
      <protection locked="0"/>
    </xf>
    <xf numFmtId="0" fontId="28" fillId="0" borderId="14" xfId="1" applyNumberFormat="1" applyFont="1" applyFill="1" applyBorder="1" applyAlignment="1" applyProtection="1">
      <alignment horizontal="center" vertical="center"/>
      <protection locked="0"/>
    </xf>
    <xf numFmtId="0" fontId="28" fillId="0" borderId="15" xfId="1" applyNumberFormat="1" applyFont="1" applyFill="1" applyBorder="1" applyAlignment="1" applyProtection="1">
      <alignment horizontal="center" vertical="center"/>
      <protection locked="0"/>
    </xf>
    <xf numFmtId="10" fontId="29" fillId="0" borderId="17" xfId="1" applyNumberFormat="1" applyFont="1" applyFill="1" applyBorder="1" applyAlignment="1" applyProtection="1">
      <alignment vertical="center"/>
    </xf>
    <xf numFmtId="0" fontId="28" fillId="0" borderId="20" xfId="1" applyNumberFormat="1" applyFont="1" applyFill="1" applyBorder="1" applyAlignment="1" applyProtection="1">
      <alignment horizontal="center" vertical="center"/>
      <protection locked="0"/>
    </xf>
    <xf numFmtId="0" fontId="30" fillId="0" borderId="19" xfId="1" applyNumberFormat="1" applyFont="1" applyFill="1" applyBorder="1" applyAlignment="1" applyProtection="1">
      <alignment vertical="center"/>
      <protection locked="0"/>
    </xf>
    <xf numFmtId="10" fontId="29" fillId="0" borderId="19" xfId="1" applyNumberFormat="1" applyFont="1" applyFill="1" applyBorder="1" applyAlignment="1" applyProtection="1">
      <alignment vertical="center"/>
    </xf>
    <xf numFmtId="0" fontId="28" fillId="0" borderId="14" xfId="1" applyNumberFormat="1" applyFont="1" applyFill="1" applyBorder="1" applyAlignment="1" applyProtection="1">
      <alignment vertical="center"/>
      <protection locked="0"/>
    </xf>
    <xf numFmtId="0" fontId="28" fillId="0" borderId="0" xfId="1" applyNumberFormat="1" applyFont="1" applyFill="1" applyBorder="1" applyAlignment="1" applyProtection="1">
      <alignment vertical="center"/>
      <protection locked="0"/>
    </xf>
    <xf numFmtId="10" fontId="28" fillId="0" borderId="19" xfId="1" applyNumberFormat="1" applyFont="1" applyFill="1" applyBorder="1" applyAlignment="1" applyProtection="1">
      <alignment horizontal="right" vertical="center"/>
    </xf>
    <xf numFmtId="0" fontId="29" fillId="25" borderId="21" xfId="1" applyNumberFormat="1" applyFont="1" applyFill="1" applyBorder="1" applyAlignment="1" applyProtection="1">
      <alignment vertical="center"/>
      <protection locked="0"/>
    </xf>
    <xf numFmtId="0" fontId="28" fillId="25" borderId="22" xfId="1" applyNumberFormat="1" applyFont="1" applyFill="1" applyBorder="1" applyAlignment="1" applyProtection="1">
      <alignment horizontal="center" vertical="center"/>
      <protection locked="0"/>
    </xf>
    <xf numFmtId="10" fontId="29" fillId="0" borderId="17" xfId="1" applyNumberFormat="1" applyFont="1" applyFill="1" applyBorder="1" applyAlignment="1" applyProtection="1">
      <alignment vertical="center"/>
      <protection locked="0"/>
    </xf>
    <xf numFmtId="0" fontId="29" fillId="25" borderId="13" xfId="1" applyNumberFormat="1" applyFont="1" applyFill="1" applyBorder="1" applyAlignment="1" applyProtection="1">
      <alignment vertical="center"/>
      <protection locked="0"/>
    </xf>
    <xf numFmtId="10" fontId="29" fillId="0" borderId="23" xfId="1" applyNumberFormat="1" applyFont="1" applyFill="1" applyBorder="1" applyAlignment="1" applyProtection="1">
      <alignment vertical="center"/>
    </xf>
    <xf numFmtId="0" fontId="29" fillId="25" borderId="18" xfId="1" applyNumberFormat="1" applyFont="1" applyFill="1" applyBorder="1" applyAlignment="1" applyProtection="1">
      <alignment vertical="center"/>
      <protection locked="0"/>
    </xf>
    <xf numFmtId="0" fontId="28" fillId="25" borderId="0" xfId="1" applyNumberFormat="1" applyFont="1" applyFill="1" applyBorder="1" applyAlignment="1" applyProtection="1">
      <alignment horizontal="center" vertical="center"/>
      <protection locked="0"/>
    </xf>
    <xf numFmtId="0" fontId="29" fillId="25" borderId="0" xfId="1" applyNumberFormat="1" applyFont="1" applyFill="1" applyBorder="1" applyAlignment="1" applyProtection="1">
      <alignment vertical="center"/>
      <protection locked="0"/>
    </xf>
    <xf numFmtId="0" fontId="29" fillId="25" borderId="19" xfId="1" applyNumberFormat="1" applyFont="1" applyFill="1" applyBorder="1" applyAlignment="1" applyProtection="1">
      <alignment vertical="center"/>
      <protection locked="0"/>
    </xf>
    <xf numFmtId="10" fontId="28" fillId="25" borderId="19" xfId="1" applyNumberFormat="1" applyFont="1" applyFill="1" applyBorder="1" applyAlignment="1" applyProtection="1">
      <alignment vertical="center"/>
    </xf>
    <xf numFmtId="0" fontId="28" fillId="25" borderId="18" xfId="1" applyNumberFormat="1" applyFont="1" applyFill="1" applyBorder="1" applyAlignment="1" applyProtection="1">
      <alignment vertical="center"/>
      <protection locked="0"/>
    </xf>
    <xf numFmtId="0" fontId="28" fillId="25" borderId="19" xfId="1" applyNumberFormat="1" applyFont="1" applyFill="1" applyBorder="1" applyAlignment="1" applyProtection="1">
      <alignment vertical="center"/>
      <protection locked="0"/>
    </xf>
    <xf numFmtId="0" fontId="29" fillId="25" borderId="0" xfId="1" applyNumberFormat="1" applyFont="1" applyFill="1" applyBorder="1" applyAlignment="1" applyProtection="1">
      <alignment horizontal="left" vertical="center"/>
      <protection locked="0"/>
    </xf>
    <xf numFmtId="0" fontId="33" fillId="25" borderId="18" xfId="1" applyNumberFormat="1" applyFont="1" applyFill="1" applyBorder="1" applyProtection="1">
      <protection locked="0"/>
    </xf>
    <xf numFmtId="0" fontId="33" fillId="25" borderId="0" xfId="1" applyNumberFormat="1" applyFont="1" applyFill="1" applyBorder="1" applyProtection="1">
      <protection locked="0"/>
    </xf>
    <xf numFmtId="0" fontId="33" fillId="25" borderId="0" xfId="1" applyNumberFormat="1" applyFont="1" applyFill="1" applyBorder="1" applyAlignment="1" applyProtection="1">
      <alignment horizontal="center"/>
      <protection locked="0"/>
    </xf>
    <xf numFmtId="0" fontId="33" fillId="25" borderId="19" xfId="1" applyNumberFormat="1" applyFont="1" applyFill="1" applyBorder="1" applyAlignment="1" applyProtection="1">
      <alignment vertical="center"/>
      <protection locked="0"/>
    </xf>
    <xf numFmtId="165" fontId="27" fillId="0" borderId="0" xfId="1" applyNumberFormat="1" applyFont="1" applyFill="1" applyBorder="1" applyAlignment="1" applyProtection="1">
      <alignment horizontal="center" vertical="top"/>
      <protection locked="0"/>
    </xf>
    <xf numFmtId="165" fontId="33" fillId="0" borderId="0" xfId="1" applyNumberFormat="1" applyFont="1" applyFill="1" applyBorder="1" applyAlignment="1" applyProtection="1">
      <alignment horizontal="center" vertical="top"/>
      <protection locked="0"/>
    </xf>
    <xf numFmtId="0" fontId="33" fillId="25" borderId="24" xfId="1" applyNumberFormat="1" applyFont="1" applyFill="1" applyBorder="1" applyProtection="1">
      <protection locked="0"/>
    </xf>
    <xf numFmtId="0" fontId="33" fillId="25" borderId="25" xfId="1" applyNumberFormat="1" applyFont="1" applyFill="1" applyBorder="1" applyProtection="1">
      <protection locked="0"/>
    </xf>
    <xf numFmtId="165" fontId="33" fillId="25" borderId="25" xfId="1" applyNumberFormat="1" applyFont="1" applyFill="1" applyBorder="1" applyAlignment="1" applyProtection="1">
      <alignment horizontal="center" vertical="center" wrapText="1"/>
      <protection locked="0"/>
    </xf>
    <xf numFmtId="0" fontId="27" fillId="25" borderId="26" xfId="1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" applyNumberFormat="1" applyFont="1" applyFill="1" applyBorder="1" applyProtection="1">
      <protection locked="0"/>
    </xf>
    <xf numFmtId="0" fontId="26" fillId="0" borderId="0" xfId="2" applyFont="1" applyFill="1" applyBorder="1" applyAlignment="1">
      <alignment vertical="center"/>
    </xf>
    <xf numFmtId="0" fontId="33" fillId="0" borderId="0" xfId="1" applyNumberFormat="1" applyFont="1" applyFill="1" applyBorder="1" applyAlignment="1" applyProtection="1">
      <alignment vertical="center"/>
      <protection locked="0"/>
    </xf>
    <xf numFmtId="0" fontId="4" fillId="0" borderId="0" xfId="12"/>
    <xf numFmtId="0" fontId="39" fillId="26" borderId="0" xfId="12" applyFont="1" applyFill="1" applyBorder="1" applyAlignment="1"/>
    <xf numFmtId="0" fontId="25" fillId="26" borderId="31" xfId="12" applyFont="1" applyFill="1" applyBorder="1" applyAlignment="1">
      <alignment wrapText="1"/>
    </xf>
    <xf numFmtId="0" fontId="25" fillId="27" borderId="36" xfId="12" applyFont="1" applyFill="1" applyBorder="1" applyAlignment="1">
      <alignment horizontal="center" vertical="center"/>
    </xf>
    <xf numFmtId="0" fontId="25" fillId="27" borderId="37" xfId="12" applyFont="1" applyFill="1" applyBorder="1" applyAlignment="1">
      <alignment horizontal="center"/>
    </xf>
    <xf numFmtId="49" fontId="4" fillId="28" borderId="38" xfId="12" applyNumberFormat="1" applyFont="1" applyFill="1" applyBorder="1" applyAlignment="1">
      <alignment horizontal="center" vertical="top"/>
    </xf>
    <xf numFmtId="43" fontId="4" fillId="28" borderId="39" xfId="12" applyNumberFormat="1" applyFill="1" applyBorder="1" applyAlignment="1">
      <alignment horizontal="right" vertical="top"/>
    </xf>
    <xf numFmtId="43" fontId="4" fillId="0" borderId="38" xfId="12" applyNumberFormat="1" applyBorder="1"/>
    <xf numFmtId="43" fontId="4" fillId="28" borderId="42" xfId="12" applyNumberFormat="1" applyFill="1" applyBorder="1" applyAlignment="1">
      <alignment horizontal="right" vertical="top"/>
    </xf>
    <xf numFmtId="43" fontId="4" fillId="28" borderId="38" xfId="12" applyNumberFormat="1" applyFill="1" applyBorder="1" applyAlignment="1">
      <alignment horizontal="right" vertical="top"/>
    </xf>
    <xf numFmtId="0" fontId="4" fillId="0" borderId="0" xfId="12" applyFont="1"/>
    <xf numFmtId="0" fontId="4" fillId="0" borderId="0" xfId="12" applyBorder="1"/>
    <xf numFmtId="49" fontId="40" fillId="30" borderId="45" xfId="9" applyNumberFormat="1" applyFont="1" applyFill="1" applyBorder="1" applyAlignment="1">
      <alignment vertical="center" wrapText="1"/>
    </xf>
    <xf numFmtId="0" fontId="4" fillId="0" borderId="0" xfId="9"/>
    <xf numFmtId="49" fontId="40" fillId="30" borderId="0" xfId="9" applyNumberFormat="1" applyFont="1" applyFill="1" applyBorder="1" applyAlignment="1">
      <alignment vertical="center" wrapText="1"/>
    </xf>
    <xf numFmtId="49" fontId="40" fillId="30" borderId="47" xfId="9" applyNumberFormat="1" applyFont="1" applyFill="1" applyBorder="1" applyAlignment="1">
      <alignment vertical="center" wrapText="1"/>
    </xf>
    <xf numFmtId="49" fontId="41" fillId="0" borderId="38" xfId="2" applyNumberFormat="1" applyFont="1" applyBorder="1" applyAlignment="1">
      <alignment horizontal="center"/>
    </xf>
    <xf numFmtId="0" fontId="41" fillId="0" borderId="38" xfId="2" applyFont="1" applyBorder="1" applyAlignment="1">
      <alignment horizontal="center"/>
    </xf>
    <xf numFmtId="10" fontId="41" fillId="0" borderId="38" xfId="2" applyNumberFormat="1" applyFont="1" applyBorder="1" applyAlignment="1">
      <alignment horizontal="center"/>
    </xf>
    <xf numFmtId="0" fontId="41" fillId="30" borderId="38" xfId="2" applyFont="1" applyFill="1" applyBorder="1" applyAlignment="1">
      <alignment horizontal="center"/>
    </xf>
    <xf numFmtId="0" fontId="41" fillId="29" borderId="38" xfId="2" applyFont="1" applyFill="1" applyBorder="1" applyAlignment="1">
      <alignment horizontal="center"/>
    </xf>
    <xf numFmtId="166" fontId="42" fillId="0" borderId="38" xfId="24" applyFont="1" applyBorder="1"/>
    <xf numFmtId="166" fontId="42" fillId="30" borderId="38" xfId="2" applyNumberFormat="1" applyFont="1" applyFill="1" applyBorder="1"/>
    <xf numFmtId="9" fontId="43" fillId="30" borderId="38" xfId="18" applyFont="1" applyFill="1" applyBorder="1" applyAlignment="1">
      <alignment horizontal="center"/>
    </xf>
    <xf numFmtId="9" fontId="4" fillId="0" borderId="0" xfId="9" applyNumberFormat="1"/>
    <xf numFmtId="166" fontId="4" fillId="0" borderId="0" xfId="9" applyNumberFormat="1"/>
    <xf numFmtId="0" fontId="42" fillId="0" borderId="38" xfId="2" applyFont="1" applyBorder="1" applyAlignment="1">
      <alignment horizontal="center"/>
    </xf>
    <xf numFmtId="169" fontId="42" fillId="0" borderId="38" xfId="24" applyNumberFormat="1" applyFont="1" applyBorder="1"/>
    <xf numFmtId="10" fontId="42" fillId="29" borderId="38" xfId="24" applyNumberFormat="1" applyFont="1" applyFill="1" applyBorder="1" applyAlignment="1">
      <alignment horizontal="center"/>
    </xf>
    <xf numFmtId="10" fontId="42" fillId="29" borderId="38" xfId="17" applyNumberFormat="1" applyFont="1" applyFill="1" applyBorder="1" applyAlignment="1">
      <alignment horizontal="center"/>
    </xf>
    <xf numFmtId="0" fontId="42" fillId="0" borderId="38" xfId="2" applyFont="1" applyBorder="1"/>
    <xf numFmtId="166" fontId="42" fillId="29" borderId="38" xfId="24" applyFont="1" applyFill="1" applyBorder="1"/>
    <xf numFmtId="169" fontId="41" fillId="0" borderId="38" xfId="24" applyNumberFormat="1" applyFont="1" applyBorder="1"/>
    <xf numFmtId="166" fontId="41" fillId="29" borderId="38" xfId="24" applyFont="1" applyFill="1" applyBorder="1"/>
    <xf numFmtId="166" fontId="42" fillId="29" borderId="38" xfId="24" applyFont="1" applyFill="1" applyBorder="1" applyAlignment="1">
      <alignment horizontal="center"/>
    </xf>
    <xf numFmtId="0" fontId="45" fillId="0" borderId="0" xfId="9" applyFont="1"/>
    <xf numFmtId="10" fontId="45" fillId="0" borderId="0" xfId="9" applyNumberFormat="1" applyFont="1"/>
    <xf numFmtId="0" fontId="42" fillId="25" borderId="0" xfId="1" applyNumberFormat="1" applyFont="1" applyFill="1" applyBorder="1" applyAlignment="1" applyProtection="1">
      <alignment horizontal="center"/>
      <protection locked="0"/>
    </xf>
    <xf numFmtId="165" fontId="41" fillId="0" borderId="0" xfId="1" applyNumberFormat="1" applyFont="1" applyFill="1" applyBorder="1" applyAlignment="1" applyProtection="1">
      <alignment horizontal="center" vertical="top"/>
      <protection locked="0"/>
    </xf>
    <xf numFmtId="10" fontId="4" fillId="0" borderId="0" xfId="9" applyNumberFormat="1"/>
    <xf numFmtId="0" fontId="46" fillId="0" borderId="50" xfId="5" applyFont="1" applyBorder="1" applyAlignment="1">
      <alignment horizontal="center" vertical="center"/>
    </xf>
    <xf numFmtId="0" fontId="46" fillId="0" borderId="51" xfId="5" applyFont="1" applyBorder="1" applyAlignment="1">
      <alignment horizontal="center" vertical="center"/>
    </xf>
    <xf numFmtId="0" fontId="46" fillId="0" borderId="51" xfId="5" applyFont="1" applyBorder="1" applyAlignment="1">
      <alignment horizontal="center" vertical="center" wrapText="1"/>
    </xf>
    <xf numFmtId="0" fontId="46" fillId="0" borderId="52" xfId="5" applyFont="1" applyBorder="1" applyAlignment="1">
      <alignment horizontal="center" vertical="center" wrapText="1"/>
    </xf>
    <xf numFmtId="0" fontId="34" fillId="0" borderId="54" xfId="5" applyFont="1" applyBorder="1"/>
    <xf numFmtId="0" fontId="34" fillId="0" borderId="55" xfId="5" applyFont="1" applyBorder="1"/>
    <xf numFmtId="2" fontId="34" fillId="0" borderId="55" xfId="5" applyNumberFormat="1" applyBorder="1"/>
    <xf numFmtId="2" fontId="34" fillId="0" borderId="56" xfId="5" applyNumberFormat="1" applyBorder="1"/>
    <xf numFmtId="0" fontId="34" fillId="0" borderId="57" xfId="5" applyFont="1" applyBorder="1"/>
    <xf numFmtId="0" fontId="34" fillId="0" borderId="58" xfId="5" applyFont="1" applyBorder="1"/>
    <xf numFmtId="2" fontId="34" fillId="0" borderId="58" xfId="5" applyNumberFormat="1" applyBorder="1"/>
    <xf numFmtId="2" fontId="34" fillId="0" borderId="59" xfId="5" applyNumberFormat="1" applyBorder="1"/>
    <xf numFmtId="0" fontId="46" fillId="0" borderId="60" xfId="5" applyFont="1" applyBorder="1"/>
    <xf numFmtId="0" fontId="46" fillId="0" borderId="61" xfId="5" applyFont="1" applyBorder="1"/>
    <xf numFmtId="2" fontId="46" fillId="0" borderId="61" xfId="5" applyNumberFormat="1" applyFont="1" applyBorder="1"/>
    <xf numFmtId="2" fontId="46" fillId="0" borderId="62" xfId="5" applyNumberFormat="1" applyFont="1" applyBorder="1"/>
    <xf numFmtId="0" fontId="34" fillId="0" borderId="63" xfId="5" applyBorder="1"/>
    <xf numFmtId="0" fontId="34" fillId="0" borderId="0" xfId="5" applyBorder="1"/>
    <xf numFmtId="0" fontId="34" fillId="0" borderId="64" xfId="5" applyBorder="1"/>
    <xf numFmtId="0" fontId="46" fillId="0" borderId="60" xfId="5" applyFont="1" applyFill="1" applyBorder="1"/>
    <xf numFmtId="0" fontId="46" fillId="0" borderId="61" xfId="5" applyFont="1" applyFill="1" applyBorder="1"/>
    <xf numFmtId="0" fontId="46" fillId="0" borderId="63" xfId="5" applyFont="1" applyFill="1" applyBorder="1"/>
    <xf numFmtId="0" fontId="46" fillId="0" borderId="0" xfId="5" applyFont="1" applyFill="1" applyBorder="1"/>
    <xf numFmtId="0" fontId="46" fillId="0" borderId="0" xfId="5" applyFont="1" applyBorder="1"/>
    <xf numFmtId="0" fontId="46" fillId="0" borderId="64" xfId="5" applyFont="1" applyBorder="1"/>
    <xf numFmtId="0" fontId="46" fillId="0" borderId="61" xfId="5" applyFont="1" applyBorder="1" applyAlignment="1">
      <alignment wrapText="1"/>
    </xf>
    <xf numFmtId="0" fontId="34" fillId="0" borderId="67" xfId="5" applyFont="1" applyBorder="1"/>
    <xf numFmtId="0" fontId="34" fillId="0" borderId="51" xfId="5" applyFont="1" applyBorder="1" applyAlignment="1">
      <alignment horizontal="left" vertical="center" wrapText="1"/>
    </xf>
    <xf numFmtId="2" fontId="34" fillId="0" borderId="68" xfId="5" applyNumberFormat="1" applyBorder="1"/>
    <xf numFmtId="2" fontId="34" fillId="0" borderId="69" xfId="5" applyNumberFormat="1" applyBorder="1"/>
    <xf numFmtId="0" fontId="46" fillId="0" borderId="63" xfId="5" applyFont="1" applyBorder="1"/>
    <xf numFmtId="2" fontId="46" fillId="0" borderId="0" xfId="5" applyNumberFormat="1" applyFont="1" applyBorder="1"/>
    <xf numFmtId="2" fontId="46" fillId="0" borderId="64" xfId="5" applyNumberFormat="1" applyFont="1" applyBorder="1"/>
    <xf numFmtId="0" fontId="34" fillId="31" borderId="70" xfId="5" applyFill="1" applyBorder="1"/>
    <xf numFmtId="0" fontId="46" fillId="31" borderId="71" xfId="5" applyFont="1" applyFill="1" applyBorder="1" applyAlignment="1">
      <alignment horizontal="center"/>
    </xf>
    <xf numFmtId="2" fontId="46" fillId="31" borderId="71" xfId="5" applyNumberFormat="1" applyFont="1" applyFill="1" applyBorder="1"/>
    <xf numFmtId="2" fontId="46" fillId="31" borderId="72" xfId="5" applyNumberFormat="1" applyFont="1" applyFill="1" applyBorder="1"/>
    <xf numFmtId="0" fontId="34" fillId="0" borderId="0" xfId="5"/>
    <xf numFmtId="0" fontId="34" fillId="0" borderId="73" xfId="5" applyBorder="1"/>
    <xf numFmtId="0" fontId="34" fillId="0" borderId="74" xfId="5" applyBorder="1"/>
    <xf numFmtId="0" fontId="34" fillId="0" borderId="75" xfId="5" applyBorder="1"/>
    <xf numFmtId="0" fontId="34" fillId="0" borderId="76" xfId="5" applyBorder="1"/>
    <xf numFmtId="0" fontId="14" fillId="23" borderId="0" xfId="0" applyFont="1" applyFill="1" applyBorder="1" applyAlignment="1">
      <alignment horizontal="left" vertical="top" wrapText="1"/>
    </xf>
    <xf numFmtId="0" fontId="13" fillId="16" borderId="0" xfId="0" applyFont="1" applyFill="1" applyAlignment="1">
      <alignment horizontal="left" vertical="top" wrapText="1"/>
    </xf>
    <xf numFmtId="49" fontId="3" fillId="28" borderId="38" xfId="12" applyNumberFormat="1" applyFont="1" applyFill="1" applyBorder="1" applyAlignment="1">
      <alignment horizontal="center" vertical="top"/>
    </xf>
    <xf numFmtId="169" fontId="4" fillId="28" borderId="39" xfId="12" applyNumberFormat="1" applyFill="1" applyBorder="1" applyAlignment="1">
      <alignment horizontal="right" vertical="top"/>
    </xf>
    <xf numFmtId="169" fontId="4" fillId="0" borderId="38" xfId="12" applyNumberFormat="1" applyBorder="1"/>
    <xf numFmtId="169" fontId="4" fillId="28" borderId="42" xfId="12" applyNumberFormat="1" applyFill="1" applyBorder="1" applyAlignment="1">
      <alignment horizontal="right" vertical="top"/>
    </xf>
    <xf numFmtId="1" fontId="29" fillId="0" borderId="38" xfId="2" applyNumberFormat="1" applyFont="1" applyBorder="1" applyAlignment="1">
      <alignment wrapText="1"/>
    </xf>
    <xf numFmtId="43" fontId="29" fillId="0" borderId="38" xfId="2" applyNumberFormat="1" applyFont="1" applyBorder="1" applyAlignment="1">
      <alignment horizontal="center"/>
    </xf>
    <xf numFmtId="10" fontId="29" fillId="29" borderId="38" xfId="2" applyNumberFormat="1" applyFont="1" applyFill="1" applyBorder="1" applyAlignment="1">
      <alignment horizontal="center"/>
    </xf>
    <xf numFmtId="9" fontId="29" fillId="30" borderId="38" xfId="18" applyFont="1" applyFill="1" applyBorder="1" applyAlignment="1">
      <alignment horizontal="center"/>
    </xf>
    <xf numFmtId="166" fontId="29" fillId="30" borderId="38" xfId="2" applyNumberFormat="1" applyFont="1" applyFill="1" applyBorder="1"/>
    <xf numFmtId="9" fontId="29" fillId="29" borderId="38" xfId="18" applyFont="1" applyFill="1" applyBorder="1" applyAlignment="1">
      <alignment horizontal="center"/>
    </xf>
    <xf numFmtId="166" fontId="29" fillId="0" borderId="38" xfId="2" applyNumberFormat="1" applyFont="1" applyBorder="1"/>
    <xf numFmtId="169" fontId="29" fillId="0" borderId="38" xfId="24" applyNumberFormat="1" applyFont="1" applyBorder="1"/>
    <xf numFmtId="4" fontId="0" fillId="0" borderId="0" xfId="0" applyNumberFormat="1"/>
    <xf numFmtId="169" fontId="0" fillId="0" borderId="0" xfId="0" applyNumberFormat="1"/>
    <xf numFmtId="0" fontId="3" fillId="0" borderId="0" xfId="9" applyFont="1"/>
    <xf numFmtId="9" fontId="3" fillId="0" borderId="0" xfId="9" applyNumberFormat="1" applyFont="1"/>
    <xf numFmtId="166" fontId="3" fillId="0" borderId="0" xfId="9" applyNumberFormat="1" applyFont="1"/>
    <xf numFmtId="9" fontId="47" fillId="30" borderId="38" xfId="18" applyFont="1" applyFill="1" applyBorder="1" applyAlignment="1">
      <alignment horizontal="center"/>
    </xf>
    <xf numFmtId="0" fontId="48" fillId="0" borderId="0" xfId="9" applyFont="1"/>
    <xf numFmtId="9" fontId="48" fillId="0" borderId="0" xfId="9" applyNumberFormat="1" applyFont="1"/>
    <xf numFmtId="166" fontId="48" fillId="0" borderId="0" xfId="9" applyNumberFormat="1" applyFont="1"/>
    <xf numFmtId="43" fontId="41" fillId="32" borderId="38" xfId="2" applyNumberFormat="1" applyFont="1" applyFill="1" applyBorder="1" applyAlignment="1">
      <alignment horizontal="center"/>
    </xf>
    <xf numFmtId="1" fontId="41" fillId="32" borderId="38" xfId="2" applyNumberFormat="1" applyFont="1" applyFill="1" applyBorder="1" applyAlignment="1">
      <alignment wrapText="1"/>
    </xf>
    <xf numFmtId="10" fontId="41" fillId="32" borderId="38" xfId="2" applyNumberFormat="1" applyFont="1" applyFill="1" applyBorder="1" applyAlignment="1">
      <alignment horizontal="center"/>
    </xf>
    <xf numFmtId="169" fontId="41" fillId="32" borderId="38" xfId="24" applyNumberFormat="1" applyFont="1" applyFill="1" applyBorder="1"/>
    <xf numFmtId="9" fontId="41" fillId="32" borderId="38" xfId="18" applyFont="1" applyFill="1" applyBorder="1" applyAlignment="1">
      <alignment horizontal="center"/>
    </xf>
    <xf numFmtId="166" fontId="41" fillId="32" borderId="38" xfId="2" applyNumberFormat="1" applyFont="1" applyFill="1" applyBorder="1"/>
    <xf numFmtId="0" fontId="0" fillId="0" borderId="0" xfId="0"/>
    <xf numFmtId="0" fontId="0" fillId="0" borderId="0" xfId="0"/>
    <xf numFmtId="0" fontId="14" fillId="23" borderId="12" xfId="0" applyFont="1" applyFill="1" applyBorder="1" applyAlignment="1">
      <alignment horizontal="left" vertical="top" wrapText="1"/>
    </xf>
    <xf numFmtId="0" fontId="10" fillId="22" borderId="12" xfId="0" applyFont="1" applyFill="1" applyBorder="1" applyAlignment="1">
      <alignment horizontal="left" vertical="top" wrapText="1"/>
    </xf>
    <xf numFmtId="0" fontId="5" fillId="24" borderId="12" xfId="0" applyFont="1" applyFill="1" applyBorder="1" applyAlignment="1">
      <alignment horizontal="left" vertical="top" wrapText="1"/>
    </xf>
    <xf numFmtId="0" fontId="18" fillId="14" borderId="12" xfId="0" applyFont="1" applyFill="1" applyBorder="1" applyAlignment="1">
      <alignment horizontal="left" vertical="top" wrapText="1"/>
    </xf>
    <xf numFmtId="0" fontId="18" fillId="15" borderId="12" xfId="0" applyFont="1" applyFill="1" applyBorder="1" applyAlignment="1">
      <alignment horizontal="left" vertical="top" wrapText="1"/>
    </xf>
    <xf numFmtId="49" fontId="2" fillId="28" borderId="38" xfId="12" applyNumberFormat="1" applyFont="1" applyFill="1" applyBorder="1" applyAlignment="1">
      <alignment horizontal="center" vertical="top"/>
    </xf>
    <xf numFmtId="0" fontId="0" fillId="0" borderId="0" xfId="0"/>
    <xf numFmtId="0" fontId="14" fillId="12" borderId="9" xfId="0" applyFont="1" applyFill="1" applyBorder="1" applyAlignment="1">
      <alignment horizontal="right" vertical="top" wrapText="1"/>
    </xf>
    <xf numFmtId="2" fontId="18" fillId="14" borderId="12" xfId="0" applyNumberFormat="1" applyFont="1" applyFill="1" applyBorder="1" applyAlignment="1">
      <alignment horizontal="right" vertical="top" wrapText="1"/>
    </xf>
    <xf numFmtId="0" fontId="18" fillId="14" borderId="79" xfId="0" applyFont="1" applyFill="1" applyBorder="1" applyAlignment="1">
      <alignment horizontal="left" vertical="top" wrapText="1"/>
    </xf>
    <xf numFmtId="0" fontId="18" fillId="14" borderId="79" xfId="0" applyFont="1" applyFill="1" applyBorder="1" applyAlignment="1">
      <alignment horizontal="right" vertical="top" wrapText="1"/>
    </xf>
    <xf numFmtId="0" fontId="18" fillId="14" borderId="79" xfId="0" applyFont="1" applyFill="1" applyBorder="1" applyAlignment="1">
      <alignment horizontal="center" vertical="top" wrapText="1"/>
    </xf>
    <xf numFmtId="164" fontId="18" fillId="14" borderId="79" xfId="0" applyNumberFormat="1" applyFont="1" applyFill="1" applyBorder="1" applyAlignment="1">
      <alignment horizontal="right" vertical="top" wrapText="1"/>
    </xf>
    <xf numFmtId="4" fontId="18" fillId="14" borderId="79" xfId="0" applyNumberFormat="1" applyFont="1" applyFill="1" applyBorder="1" applyAlignment="1">
      <alignment horizontal="right" vertical="top" wrapText="1"/>
    </xf>
    <xf numFmtId="2" fontId="18" fillId="14" borderId="79" xfId="0" applyNumberFormat="1" applyFont="1" applyFill="1" applyBorder="1" applyAlignment="1">
      <alignment horizontal="right" vertical="top" wrapText="1"/>
    </xf>
    <xf numFmtId="0" fontId="18" fillId="15" borderId="80" xfId="0" applyFont="1" applyFill="1" applyBorder="1" applyAlignment="1">
      <alignment horizontal="left" vertical="top" wrapText="1"/>
    </xf>
    <xf numFmtId="0" fontId="18" fillId="15" borderId="80" xfId="0" applyFont="1" applyFill="1" applyBorder="1" applyAlignment="1">
      <alignment horizontal="right" vertical="top" wrapText="1"/>
    </xf>
    <xf numFmtId="0" fontId="18" fillId="15" borderId="80" xfId="0" applyFont="1" applyFill="1" applyBorder="1" applyAlignment="1">
      <alignment horizontal="center" vertical="top" wrapText="1"/>
    </xf>
    <xf numFmtId="164" fontId="18" fillId="15" borderId="80" xfId="0" applyNumberFormat="1" applyFont="1" applyFill="1" applyBorder="1" applyAlignment="1">
      <alignment horizontal="right" vertical="top" wrapText="1"/>
    </xf>
    <xf numFmtId="4" fontId="18" fillId="15" borderId="80" xfId="0" applyNumberFormat="1" applyFont="1" applyFill="1" applyBorder="1" applyAlignment="1">
      <alignment horizontal="right" vertical="top" wrapText="1"/>
    </xf>
    <xf numFmtId="0" fontId="18" fillId="15" borderId="79" xfId="0" applyFont="1" applyFill="1" applyBorder="1" applyAlignment="1">
      <alignment horizontal="left" vertical="top" wrapText="1"/>
    </xf>
    <xf numFmtId="0" fontId="18" fillId="15" borderId="79" xfId="0" applyFont="1" applyFill="1" applyBorder="1" applyAlignment="1">
      <alignment horizontal="right" vertical="top" wrapText="1"/>
    </xf>
    <xf numFmtId="0" fontId="18" fillId="15" borderId="79" xfId="0" applyFont="1" applyFill="1" applyBorder="1" applyAlignment="1">
      <alignment horizontal="center" vertical="top" wrapText="1"/>
    </xf>
    <xf numFmtId="164" fontId="18" fillId="15" borderId="79" xfId="0" applyNumberFormat="1" applyFont="1" applyFill="1" applyBorder="1" applyAlignment="1">
      <alignment horizontal="right" vertical="top" wrapText="1"/>
    </xf>
    <xf numFmtId="4" fontId="18" fillId="15" borderId="79" xfId="0" applyNumberFormat="1" applyFont="1" applyFill="1" applyBorder="1" applyAlignment="1">
      <alignment horizontal="right" vertical="top" wrapText="1"/>
    </xf>
    <xf numFmtId="49" fontId="1" fillId="28" borderId="38" xfId="12" applyNumberFormat="1" applyFont="1" applyFill="1" applyBorder="1" applyAlignment="1">
      <alignment horizontal="center" vertical="top"/>
    </xf>
    <xf numFmtId="43" fontId="1" fillId="28" borderId="39" xfId="12" applyNumberFormat="1" applyFont="1" applyFill="1" applyBorder="1" applyAlignment="1">
      <alignment horizontal="right" vertical="top"/>
    </xf>
    <xf numFmtId="0" fontId="24" fillId="21" borderId="0" xfId="0" applyFont="1" applyFill="1" applyAlignment="1">
      <alignment horizontal="center" vertical="top" wrapText="1"/>
    </xf>
    <xf numFmtId="0" fontId="0" fillId="0" borderId="0" xfId="0"/>
    <xf numFmtId="0" fontId="6" fillId="3" borderId="0" xfId="0" applyFont="1" applyFill="1" applyAlignment="1">
      <alignment horizontal="center" wrapText="1"/>
    </xf>
    <xf numFmtId="0" fontId="21" fillId="18" borderId="0" xfId="0" applyFont="1" applyFill="1" applyAlignment="1">
      <alignment horizontal="right" vertical="top" wrapText="1"/>
    </xf>
    <xf numFmtId="0" fontId="19" fillId="16" borderId="0" xfId="0" applyFont="1" applyFill="1" applyAlignment="1">
      <alignment horizontal="left" vertical="top" wrapText="1"/>
    </xf>
    <xf numFmtId="4" fontId="22" fillId="19" borderId="0" xfId="0" applyNumberFormat="1" applyFont="1" applyFill="1" applyAlignment="1">
      <alignment horizontal="right" vertical="top" wrapText="1"/>
    </xf>
    <xf numFmtId="0" fontId="5" fillId="2" borderId="0" xfId="0" applyFont="1" applyFill="1" applyAlignment="1">
      <alignment horizontal="left" vertical="top" wrapText="1"/>
    </xf>
    <xf numFmtId="10" fontId="19" fillId="16" borderId="0" xfId="0" applyNumberFormat="1" applyFont="1" applyFill="1" applyAlignment="1">
      <alignment horizontal="left" vertical="top" wrapText="1"/>
    </xf>
    <xf numFmtId="0" fontId="14" fillId="23" borderId="12" xfId="0" applyFont="1" applyFill="1" applyBorder="1" applyAlignment="1">
      <alignment horizontal="left" vertical="top" wrapText="1"/>
    </xf>
    <xf numFmtId="0" fontId="5" fillId="24" borderId="0" xfId="0" applyFont="1" applyFill="1" applyAlignment="1">
      <alignment horizontal="left" vertical="top" wrapText="1"/>
    </xf>
    <xf numFmtId="0" fontId="13" fillId="24" borderId="0" xfId="0" applyFont="1" applyFill="1" applyAlignment="1">
      <alignment horizontal="left" vertical="top" wrapText="1"/>
    </xf>
    <xf numFmtId="0" fontId="10" fillId="22" borderId="12" xfId="0" applyFont="1" applyFill="1" applyBorder="1" applyAlignment="1">
      <alignment horizontal="left" vertical="top" wrapText="1"/>
    </xf>
    <xf numFmtId="0" fontId="5" fillId="24" borderId="12" xfId="0" applyFont="1" applyFill="1" applyBorder="1" applyAlignment="1">
      <alignment horizontal="left" vertical="top" wrapText="1"/>
    </xf>
    <xf numFmtId="0" fontId="18" fillId="14" borderId="12" xfId="0" applyFont="1" applyFill="1" applyBorder="1" applyAlignment="1">
      <alignment horizontal="left" vertical="top" wrapText="1"/>
    </xf>
    <xf numFmtId="0" fontId="5" fillId="24" borderId="0" xfId="0" applyFont="1" applyFill="1" applyAlignment="1">
      <alignment horizontal="center" wrapText="1"/>
    </xf>
    <xf numFmtId="0" fontId="18" fillId="15" borderId="12" xfId="0" applyFont="1" applyFill="1" applyBorder="1" applyAlignment="1">
      <alignment horizontal="left" vertical="top" wrapText="1"/>
    </xf>
    <xf numFmtId="0" fontId="18" fillId="14" borderId="79" xfId="0" applyFont="1" applyFill="1" applyBorder="1" applyAlignment="1">
      <alignment horizontal="left" vertical="top" wrapText="1"/>
    </xf>
    <xf numFmtId="0" fontId="14" fillId="23" borderId="77" xfId="0" applyFont="1" applyFill="1" applyBorder="1" applyAlignment="1">
      <alignment horizontal="left" vertical="top" wrapText="1"/>
    </xf>
    <xf numFmtId="0" fontId="14" fillId="23" borderId="78" xfId="0" applyFont="1" applyFill="1" applyBorder="1" applyAlignment="1">
      <alignment horizontal="left" vertical="top" wrapText="1"/>
    </xf>
    <xf numFmtId="0" fontId="18" fillId="24" borderId="0" xfId="0" applyFont="1" applyFill="1" applyAlignment="1">
      <alignment horizontal="center" vertical="top" wrapText="1"/>
    </xf>
    <xf numFmtId="0" fontId="18" fillId="15" borderId="80" xfId="0" applyFont="1" applyFill="1" applyBorder="1" applyAlignment="1">
      <alignment horizontal="left" vertical="top" wrapText="1"/>
    </xf>
    <xf numFmtId="0" fontId="18" fillId="15" borderId="79" xfId="0" applyFont="1" applyFill="1" applyBorder="1" applyAlignment="1">
      <alignment horizontal="left" vertical="top" wrapText="1"/>
    </xf>
    <xf numFmtId="0" fontId="26" fillId="0" borderId="0" xfId="2" applyFont="1" applyFill="1" applyBorder="1" applyAlignment="1">
      <alignment horizontal="left" vertical="center" wrapText="1"/>
    </xf>
    <xf numFmtId="165" fontId="27" fillId="0" borderId="13" xfId="1" applyNumberFormat="1" applyFont="1" applyFill="1" applyBorder="1" applyAlignment="1" applyProtection="1">
      <alignment horizontal="center" vertical="center" wrapText="1"/>
      <protection locked="0"/>
    </xf>
    <xf numFmtId="165" fontId="27" fillId="0" borderId="14" xfId="1" applyNumberFormat="1" applyFont="1" applyFill="1" applyBorder="1" applyAlignment="1" applyProtection="1">
      <alignment horizontal="center" vertical="center" wrapText="1"/>
      <protection locked="0"/>
    </xf>
    <xf numFmtId="165" fontId="27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29" fillId="25" borderId="23" xfId="1" applyNumberFormat="1" applyFont="1" applyFill="1" applyBorder="1" applyAlignment="1" applyProtection="1">
      <alignment horizontal="center" vertical="center"/>
      <protection locked="0"/>
    </xf>
    <xf numFmtId="0" fontId="29" fillId="0" borderId="18" xfId="1" applyNumberFormat="1" applyFont="1" applyFill="1" applyBorder="1" applyAlignment="1" applyProtection="1">
      <alignment horizontal="left" vertical="center"/>
      <protection locked="0"/>
    </xf>
    <xf numFmtId="0" fontId="29" fillId="25" borderId="0" xfId="1" applyNumberFormat="1" applyFont="1" applyFill="1" applyBorder="1" applyAlignment="1" applyProtection="1">
      <alignment horizontal="center" vertical="center"/>
      <protection locked="0"/>
    </xf>
    <xf numFmtId="165" fontId="41" fillId="0" borderId="0" xfId="1" applyNumberFormat="1" applyFont="1" applyFill="1" applyBorder="1" applyAlignment="1" applyProtection="1">
      <alignment horizontal="center" vertical="top"/>
      <protection locked="0"/>
    </xf>
    <xf numFmtId="0" fontId="42" fillId="0" borderId="38" xfId="2" applyFont="1" applyBorder="1" applyAlignment="1">
      <alignment horizontal="center"/>
    </xf>
    <xf numFmtId="10" fontId="42" fillId="29" borderId="38" xfId="2" applyNumberFormat="1" applyFont="1" applyFill="1" applyBorder="1" applyAlignment="1">
      <alignment horizontal="center"/>
    </xf>
    <xf numFmtId="0" fontId="42" fillId="0" borderId="43" xfId="2" applyFont="1" applyBorder="1" applyAlignment="1">
      <alignment horizontal="center"/>
    </xf>
    <xf numFmtId="0" fontId="42" fillId="0" borderId="48" xfId="2" applyFont="1" applyBorder="1" applyAlignment="1">
      <alignment horizontal="center"/>
    </xf>
    <xf numFmtId="0" fontId="42" fillId="0" borderId="36" xfId="2" applyFont="1" applyBorder="1" applyAlignment="1">
      <alignment horizontal="center"/>
    </xf>
    <xf numFmtId="0" fontId="42" fillId="29" borderId="43" xfId="2" applyFont="1" applyFill="1" applyBorder="1" applyAlignment="1">
      <alignment horizontal="center"/>
    </xf>
    <xf numFmtId="0" fontId="42" fillId="29" borderId="48" xfId="2" applyFont="1" applyFill="1" applyBorder="1" applyAlignment="1">
      <alignment horizontal="center"/>
    </xf>
    <xf numFmtId="0" fontId="42" fillId="29" borderId="36" xfId="2" applyFont="1" applyFill="1" applyBorder="1" applyAlignment="1">
      <alignment horizontal="center"/>
    </xf>
    <xf numFmtId="0" fontId="42" fillId="25" borderId="0" xfId="1" applyNumberFormat="1" applyFont="1" applyFill="1" applyBorder="1" applyAlignment="1" applyProtection="1">
      <alignment horizontal="center"/>
      <protection locked="0"/>
    </xf>
    <xf numFmtId="49" fontId="40" fillId="30" borderId="44" xfId="9" applyNumberFormat="1" applyFont="1" applyFill="1" applyBorder="1" applyAlignment="1">
      <alignment horizontal="center" vertical="center" wrapText="1"/>
    </xf>
    <xf numFmtId="49" fontId="40" fillId="30" borderId="45" xfId="9" applyNumberFormat="1" applyFont="1" applyFill="1" applyBorder="1" applyAlignment="1">
      <alignment horizontal="center" vertical="center" wrapText="1"/>
    </xf>
    <xf numFmtId="49" fontId="40" fillId="30" borderId="27" xfId="9" applyNumberFormat="1" applyFont="1" applyFill="1" applyBorder="1" applyAlignment="1">
      <alignment horizontal="center" vertical="center" wrapText="1"/>
    </xf>
    <xf numFmtId="49" fontId="40" fillId="30" borderId="0" xfId="9" applyNumberFormat="1" applyFont="1" applyFill="1" applyBorder="1" applyAlignment="1">
      <alignment horizontal="center" vertical="center" wrapText="1"/>
    </xf>
    <xf numFmtId="49" fontId="40" fillId="30" borderId="46" xfId="9" applyNumberFormat="1" applyFont="1" applyFill="1" applyBorder="1" applyAlignment="1">
      <alignment horizontal="center" vertical="center" wrapText="1"/>
    </xf>
    <xf numFmtId="49" fontId="40" fillId="30" borderId="47" xfId="9" applyNumberFormat="1" applyFont="1" applyFill="1" applyBorder="1" applyAlignment="1">
      <alignment horizontal="center" vertical="center" wrapText="1"/>
    </xf>
    <xf numFmtId="0" fontId="41" fillId="0" borderId="38" xfId="2" applyFont="1" applyBorder="1" applyAlignment="1">
      <alignment horizontal="center"/>
    </xf>
    <xf numFmtId="0" fontId="41" fillId="30" borderId="38" xfId="2" applyFont="1" applyFill="1" applyBorder="1" applyAlignment="1">
      <alignment horizontal="center" wrapText="1"/>
    </xf>
    <xf numFmtId="0" fontId="41" fillId="0" borderId="38" xfId="2" applyFont="1" applyBorder="1" applyAlignment="1">
      <alignment horizontal="center" wrapText="1"/>
    </xf>
    <xf numFmtId="0" fontId="44" fillId="0" borderId="38" xfId="2" applyFont="1" applyBorder="1" applyAlignment="1">
      <alignment horizontal="center"/>
    </xf>
    <xf numFmtId="0" fontId="25" fillId="26" borderId="29" xfId="12" applyFont="1" applyFill="1" applyBorder="1" applyAlignment="1">
      <alignment horizontal="center" wrapText="1"/>
    </xf>
    <xf numFmtId="0" fontId="25" fillId="26" borderId="30" xfId="12" applyFont="1" applyFill="1" applyBorder="1" applyAlignment="1">
      <alignment horizontal="center" wrapText="1"/>
    </xf>
    <xf numFmtId="0" fontId="39" fillId="27" borderId="32" xfId="12" applyFont="1" applyFill="1" applyBorder="1" applyAlignment="1">
      <alignment horizontal="center" vertical="center" textRotation="90"/>
    </xf>
    <xf numFmtId="0" fontId="39" fillId="27" borderId="40" xfId="12" applyFont="1" applyFill="1" applyBorder="1" applyAlignment="1">
      <alignment horizontal="center" vertical="center" textRotation="90"/>
    </xf>
    <xf numFmtId="1" fontId="39" fillId="26" borderId="33" xfId="12" applyNumberFormat="1" applyFont="1" applyFill="1" applyBorder="1" applyAlignment="1" applyProtection="1">
      <alignment horizontal="center" vertical="center" wrapText="1"/>
    </xf>
    <xf numFmtId="1" fontId="39" fillId="26" borderId="34" xfId="12" applyNumberFormat="1" applyFont="1" applyFill="1" applyBorder="1" applyAlignment="1" applyProtection="1">
      <alignment horizontal="center" vertical="center" wrapText="1"/>
    </xf>
    <xf numFmtId="1" fontId="39" fillId="26" borderId="35" xfId="12" applyNumberFormat="1" applyFont="1" applyFill="1" applyBorder="1" applyAlignment="1" applyProtection="1">
      <alignment horizontal="center" vertical="center" wrapText="1"/>
    </xf>
    <xf numFmtId="0" fontId="25" fillId="27" borderId="33" xfId="12" applyFont="1" applyFill="1" applyBorder="1" applyAlignment="1">
      <alignment horizontal="center" vertical="center"/>
    </xf>
    <xf numFmtId="0" fontId="25" fillId="27" borderId="35" xfId="12" applyFont="1" applyFill="1" applyBorder="1" applyAlignment="1">
      <alignment horizontal="center" vertical="center"/>
    </xf>
    <xf numFmtId="49" fontId="3" fillId="28" borderId="33" xfId="12" applyNumberFormat="1" applyFont="1" applyFill="1" applyBorder="1" applyAlignment="1">
      <alignment horizontal="center" vertical="top"/>
    </xf>
    <xf numFmtId="49" fontId="4" fillId="28" borderId="35" xfId="12" applyNumberFormat="1" applyFill="1" applyBorder="1" applyAlignment="1">
      <alignment horizontal="center" vertical="top"/>
    </xf>
    <xf numFmtId="0" fontId="39" fillId="29" borderId="28" xfId="12" applyFont="1" applyFill="1" applyBorder="1" applyAlignment="1">
      <alignment horizontal="right" vertical="center"/>
    </xf>
    <xf numFmtId="0" fontId="39" fillId="29" borderId="29" xfId="12" applyFont="1" applyFill="1" applyBorder="1" applyAlignment="1">
      <alignment horizontal="right" vertical="center"/>
    </xf>
    <xf numFmtId="0" fontId="39" fillId="29" borderId="41" xfId="12" applyFont="1" applyFill="1" applyBorder="1" applyAlignment="1">
      <alignment horizontal="right" vertical="center"/>
    </xf>
    <xf numFmtId="0" fontId="39" fillId="28" borderId="38" xfId="12" applyFont="1" applyFill="1" applyBorder="1" applyAlignment="1">
      <alignment horizontal="center" vertical="center" textRotation="90"/>
    </xf>
    <xf numFmtId="0" fontId="39" fillId="28" borderId="43" xfId="12" applyFont="1" applyFill="1" applyBorder="1" applyAlignment="1">
      <alignment horizontal="center" vertical="center" textRotation="90"/>
    </xf>
    <xf numFmtId="0" fontId="25" fillId="26" borderId="27" xfId="12" applyFont="1" applyFill="1" applyBorder="1" applyAlignment="1">
      <alignment horizontal="center"/>
    </xf>
    <xf numFmtId="0" fontId="25" fillId="26" borderId="0" xfId="12" applyFont="1" applyFill="1" applyBorder="1" applyAlignment="1">
      <alignment horizontal="center"/>
    </xf>
    <xf numFmtId="0" fontId="25" fillId="26" borderId="28" xfId="12" applyFont="1" applyFill="1" applyBorder="1" applyAlignment="1">
      <alignment horizontal="center" vertical="center" wrapText="1"/>
    </xf>
    <xf numFmtId="0" fontId="25" fillId="26" borderId="29" xfId="12" applyFont="1" applyFill="1" applyBorder="1" applyAlignment="1">
      <alignment horizontal="center" vertical="center" wrapText="1"/>
    </xf>
    <xf numFmtId="0" fontId="25" fillId="26" borderId="30" xfId="12" applyFont="1" applyFill="1" applyBorder="1" applyAlignment="1">
      <alignment horizontal="center" vertical="center" wrapText="1"/>
    </xf>
    <xf numFmtId="0" fontId="28" fillId="0" borderId="49" xfId="5" applyFont="1" applyBorder="1" applyAlignment="1">
      <alignment horizontal="center"/>
    </xf>
    <xf numFmtId="0" fontId="46" fillId="0" borderId="53" xfId="5" applyFont="1" applyBorder="1" applyAlignment="1">
      <alignment horizontal="center"/>
    </xf>
    <xf numFmtId="0" fontId="46" fillId="0" borderId="65" xfId="5" applyFont="1" applyBorder="1" applyAlignment="1">
      <alignment horizontal="center"/>
    </xf>
    <xf numFmtId="0" fontId="46" fillId="0" borderId="66" xfId="5" applyFont="1" applyBorder="1" applyAlignment="1">
      <alignment horizontal="center"/>
    </xf>
    <xf numFmtId="0" fontId="49" fillId="0" borderId="0" xfId="0" applyFont="1"/>
    <xf numFmtId="10" fontId="29" fillId="30" borderId="38" xfId="18" applyNumberFormat="1" applyFont="1" applyFill="1" applyBorder="1" applyAlignment="1">
      <alignment horizontal="center"/>
    </xf>
    <xf numFmtId="10" fontId="41" fillId="32" borderId="38" xfId="18" applyNumberFormat="1" applyFont="1" applyFill="1" applyBorder="1" applyAlignment="1">
      <alignment horizontal="center"/>
    </xf>
    <xf numFmtId="10" fontId="29" fillId="28" borderId="38" xfId="18" applyNumberFormat="1" applyFont="1" applyFill="1" applyBorder="1" applyAlignment="1">
      <alignment horizontal="center"/>
    </xf>
  </cellXfs>
  <cellStyles count="37">
    <cellStyle name="Moeda 2" xfId="3"/>
    <cellStyle name="Normal" xfId="0" builtinId="0"/>
    <cellStyle name="Normal 2" xfId="4"/>
    <cellStyle name="Normal 2 2" xfId="5"/>
    <cellStyle name="Normal 2 2 2" xfId="2"/>
    <cellStyle name="Normal 2 2 2 2" xfId="6"/>
    <cellStyle name="Normal 2 2 2 3" xfId="7"/>
    <cellStyle name="Normal 2 3" xfId="8"/>
    <cellStyle name="Normal 3" xfId="9"/>
    <cellStyle name="Normal 3 2" xfId="10"/>
    <cellStyle name="Normal 4" xfId="11"/>
    <cellStyle name="Normal 4 2" xfId="12"/>
    <cellStyle name="Normal 5" xfId="13"/>
    <cellStyle name="Normal 6" xfId="14"/>
    <cellStyle name="Normal 7" xfId="15"/>
    <cellStyle name="Normal 8" xfId="16"/>
    <cellStyle name="Porcentagem 2" xfId="17"/>
    <cellStyle name="Porcentagem 2 2 2" xfId="18"/>
    <cellStyle name="Porcentagem 2 2 2 2" xfId="19"/>
    <cellStyle name="Porcentagem 2 2 2 3" xfId="20"/>
    <cellStyle name="Separador de milhares 2" xfId="21"/>
    <cellStyle name="Separador de milhares 2 2" xfId="22"/>
    <cellStyle name="Separador de milhares 3" xfId="23"/>
    <cellStyle name="Separador de milhares_Plan2" xfId="24"/>
    <cellStyle name="TableStyleLight1" xfId="25"/>
    <cellStyle name="TableStyleLight1 2" xfId="1"/>
    <cellStyle name="TableStyleLight1 2 2" xfId="26"/>
    <cellStyle name="Vírgula 2" xfId="27"/>
    <cellStyle name="Vírgula 2 2" xfId="28"/>
    <cellStyle name="Vírgula 2 2 2" xfId="29"/>
    <cellStyle name="Vírgula 3" xfId="30"/>
    <cellStyle name="Vírgula 3 2" xfId="31"/>
    <cellStyle name="Vírgula 3 3" xfId="32"/>
    <cellStyle name="Vírgula 4" xfId="33"/>
    <cellStyle name="Vírgula 4 2" xfId="34"/>
    <cellStyle name="Vírgula 4 3" xfId="35"/>
    <cellStyle name="Vírgula 7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3475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</xdr:row>
          <xdr:rowOff>76200</xdr:rowOff>
        </xdr:from>
        <xdr:to>
          <xdr:col>1</xdr:col>
          <xdr:colOff>1009650</xdr:colOff>
          <xdr:row>4</xdr:row>
          <xdr:rowOff>381000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41</xdr:row>
      <xdr:rowOff>76200</xdr:rowOff>
    </xdr:from>
    <xdr:to>
      <xdr:col>3</xdr:col>
      <xdr:colOff>323850</xdr:colOff>
      <xdr:row>43</xdr:row>
      <xdr:rowOff>180975</xdr:rowOff>
    </xdr:to>
    <xdr:sp macro="" textlink="" fLocksText="0">
      <xdr:nvSpPr>
        <xdr:cNvPr id="2" name="CaixaDeTexto 1"/>
        <xdr:cNvSpPr txBox="1">
          <a:spLocks noChangeArrowheads="1"/>
        </xdr:cNvSpPr>
      </xdr:nvSpPr>
      <xdr:spPr bwMode="auto">
        <a:xfrm>
          <a:off x="542925" y="8305800"/>
          <a:ext cx="4914900" cy="485775"/>
        </a:xfrm>
        <a:prstGeom prst="rect">
          <a:avLst/>
        </a:prstGeom>
        <a:solidFill>
          <a:srgbClr val="FFFFFF"/>
        </a:solidFill>
        <a:ln w="9360" cap="sq">
          <a:solidFill>
            <a:srgbClr val="BCBCBC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pt-BR" sz="1100" b="1" i="0" u="none" strike="noStrike" baseline="0">
              <a:solidFill>
                <a:srgbClr val="FF0000"/>
              </a:solidFill>
              <a:latin typeface="Calibri"/>
            </a:rPr>
            <a:t>Estamos apresentando um modelo. O preenchimento da planilha é de total responsabilidade do licitante.(com desoneração)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showOutlineSymbols="0" showWhiteSpace="0" topLeftCell="A13" workbookViewId="0">
      <selection activeCell="A17" sqref="A17:XFD17"/>
    </sheetView>
  </sheetViews>
  <sheetFormatPr defaultRowHeight="14.25" x14ac:dyDescent="0.2"/>
  <cols>
    <col min="1" max="2" width="10" bestFit="1" customWidth="1"/>
    <col min="3" max="3" width="9.875" bestFit="1" customWidth="1"/>
    <col min="4" max="4" width="60" bestFit="1" customWidth="1"/>
    <col min="5" max="5" width="8" bestFit="1" customWidth="1"/>
    <col min="6" max="7" width="13" bestFit="1" customWidth="1"/>
    <col min="8" max="8" width="13" hidden="1" customWidth="1"/>
    <col min="9" max="9" width="13" bestFit="1" customWidth="1"/>
    <col min="10" max="10" width="12.875" customWidth="1"/>
    <col min="12" max="12" width="11" customWidth="1"/>
  </cols>
  <sheetData>
    <row r="1" spans="1:13" ht="15" customHeight="1" x14ac:dyDescent="0.2">
      <c r="A1" s="1"/>
      <c r="B1" s="1"/>
      <c r="C1" s="1"/>
      <c r="D1" s="1" t="s">
        <v>0</v>
      </c>
      <c r="E1" s="245" t="s">
        <v>1</v>
      </c>
      <c r="F1" s="245"/>
      <c r="G1" s="245" t="s">
        <v>2</v>
      </c>
      <c r="H1" s="245"/>
      <c r="I1" s="1"/>
    </row>
    <row r="2" spans="1:13" ht="80.099999999999994" customHeight="1" x14ac:dyDescent="0.2">
      <c r="A2" s="12"/>
      <c r="B2" s="12"/>
      <c r="C2" s="12"/>
      <c r="D2" s="182" t="s">
        <v>358</v>
      </c>
      <c r="E2" s="243" t="s">
        <v>4</v>
      </c>
      <c r="F2" s="243"/>
      <c r="G2" s="246">
        <f>BDI!E26</f>
        <v>0.25493797060458889</v>
      </c>
      <c r="H2" s="243"/>
      <c r="I2" s="12"/>
    </row>
    <row r="3" spans="1:13" ht="15" x14ac:dyDescent="0.25">
      <c r="A3" s="241" t="s">
        <v>7</v>
      </c>
      <c r="B3" s="240"/>
      <c r="C3" s="240"/>
      <c r="D3" s="240"/>
      <c r="E3" s="240"/>
      <c r="F3" s="240"/>
      <c r="G3" s="240"/>
      <c r="H3" s="240"/>
      <c r="I3" s="240"/>
    </row>
    <row r="4" spans="1:13" ht="30" customHeight="1" x14ac:dyDescent="0.2">
      <c r="A4" s="2" t="s">
        <v>8</v>
      </c>
      <c r="B4" s="4" t="s">
        <v>9</v>
      </c>
      <c r="C4" s="2" t="s">
        <v>10</v>
      </c>
      <c r="D4" s="2" t="s">
        <v>11</v>
      </c>
      <c r="E4" s="3" t="s">
        <v>12</v>
      </c>
      <c r="F4" s="4" t="s">
        <v>13</v>
      </c>
      <c r="G4" s="4" t="s">
        <v>14</v>
      </c>
      <c r="H4" s="4" t="s">
        <v>15</v>
      </c>
      <c r="I4" s="4" t="s">
        <v>16</v>
      </c>
    </row>
    <row r="5" spans="1:13" ht="24" customHeight="1" x14ac:dyDescent="0.2">
      <c r="A5" s="5" t="s">
        <v>17</v>
      </c>
      <c r="B5" s="5"/>
      <c r="C5" s="5"/>
      <c r="D5" s="5" t="s">
        <v>18</v>
      </c>
      <c r="E5" s="5"/>
      <c r="F5" s="6"/>
      <c r="G5" s="5"/>
      <c r="H5" s="5"/>
      <c r="I5" s="7">
        <f>SUM(I6:I9)</f>
        <v>5556.634</v>
      </c>
      <c r="J5" s="196">
        <f>I5*$G$2+I5</f>
        <v>6973.2309953524591</v>
      </c>
    </row>
    <row r="6" spans="1:13" ht="63.75" x14ac:dyDescent="0.2">
      <c r="A6" s="8" t="s">
        <v>19</v>
      </c>
      <c r="B6" s="10" t="s">
        <v>20</v>
      </c>
      <c r="C6" s="8" t="s">
        <v>21</v>
      </c>
      <c r="D6" s="8" t="s">
        <v>22</v>
      </c>
      <c r="E6" s="9" t="s">
        <v>23</v>
      </c>
      <c r="F6" s="10">
        <v>150</v>
      </c>
      <c r="G6" s="11">
        <f>'Orçamento Analítico'!J6</f>
        <v>4.13</v>
      </c>
      <c r="H6" s="11">
        <v>4.13</v>
      </c>
      <c r="I6" s="11">
        <f>F6*G6</f>
        <v>619.5</v>
      </c>
      <c r="J6" s="196">
        <f t="shared" ref="J6:J30" si="0">I6*$G$2+I6</f>
        <v>777.43407278954282</v>
      </c>
    </row>
    <row r="7" spans="1:13" ht="25.5" x14ac:dyDescent="0.2">
      <c r="A7" s="8" t="s">
        <v>24</v>
      </c>
      <c r="B7" s="10" t="s">
        <v>25</v>
      </c>
      <c r="C7" s="8" t="s">
        <v>21</v>
      </c>
      <c r="D7" s="8" t="s">
        <v>437</v>
      </c>
      <c r="E7" s="9" t="s">
        <v>23</v>
      </c>
      <c r="F7" s="10">
        <v>14.6</v>
      </c>
      <c r="G7" s="11">
        <f>'Orçamento Analítico'!J13</f>
        <v>23.2</v>
      </c>
      <c r="H7" s="11">
        <v>23.2</v>
      </c>
      <c r="I7" s="11">
        <f t="shared" ref="I7:I30" si="1">F7*G7</f>
        <v>338.71999999999997</v>
      </c>
      <c r="J7" s="196">
        <f t="shared" si="0"/>
        <v>425.07258940318633</v>
      </c>
      <c r="K7" t="s">
        <v>442</v>
      </c>
    </row>
    <row r="8" spans="1:13" ht="36" customHeight="1" x14ac:dyDescent="0.2">
      <c r="A8" s="8" t="s">
        <v>27</v>
      </c>
      <c r="B8" s="10" t="s">
        <v>28</v>
      </c>
      <c r="C8" s="8" t="s">
        <v>21</v>
      </c>
      <c r="D8" s="8" t="s">
        <v>438</v>
      </c>
      <c r="E8" s="9" t="s">
        <v>23</v>
      </c>
      <c r="F8" s="10">
        <v>14.6</v>
      </c>
      <c r="G8" s="11">
        <f>'Orçamento Analítico'!J22</f>
        <v>255.04999999999998</v>
      </c>
      <c r="H8" s="11">
        <v>255.05</v>
      </c>
      <c r="I8" s="11">
        <f t="shared" si="1"/>
        <v>3723.7299999999996</v>
      </c>
      <c r="J8" s="196">
        <f t="shared" si="0"/>
        <v>4673.0501692794251</v>
      </c>
      <c r="K8" s="218" t="s">
        <v>442</v>
      </c>
    </row>
    <row r="9" spans="1:13" ht="72" customHeight="1" x14ac:dyDescent="0.2">
      <c r="A9" s="8" t="s">
        <v>30</v>
      </c>
      <c r="B9" s="10" t="s">
        <v>31</v>
      </c>
      <c r="C9" s="8" t="s">
        <v>21</v>
      </c>
      <c r="D9" s="8" t="s">
        <v>32</v>
      </c>
      <c r="E9" s="9" t="s">
        <v>23</v>
      </c>
      <c r="F9" s="10">
        <v>135.4</v>
      </c>
      <c r="G9" s="11">
        <f>'Orçamento Analítico'!J33</f>
        <v>6.4599999999999991</v>
      </c>
      <c r="H9" s="11">
        <v>6.46</v>
      </c>
      <c r="I9" s="11">
        <f t="shared" si="1"/>
        <v>874.68399999999986</v>
      </c>
      <c r="J9" s="196">
        <f t="shared" si="0"/>
        <v>1097.6741638803041</v>
      </c>
      <c r="K9" s="218" t="s">
        <v>446</v>
      </c>
    </row>
    <row r="10" spans="1:13" ht="24" customHeight="1" x14ac:dyDescent="0.2">
      <c r="A10" s="5" t="s">
        <v>33</v>
      </c>
      <c r="B10" s="5"/>
      <c r="C10" s="5"/>
      <c r="D10" s="5" t="s">
        <v>410</v>
      </c>
      <c r="E10" s="5"/>
      <c r="F10" s="6"/>
      <c r="G10" s="5"/>
      <c r="H10" s="5"/>
      <c r="I10" s="7">
        <f>SUM(I11:I13)</f>
        <v>69398.201071266958</v>
      </c>
      <c r="J10" s="196">
        <f t="shared" si="0"/>
        <v>87090.437615984963</v>
      </c>
    </row>
    <row r="11" spans="1:13" ht="25.5" x14ac:dyDescent="0.2">
      <c r="A11" s="8" t="s">
        <v>35</v>
      </c>
      <c r="B11" s="10" t="s">
        <v>36</v>
      </c>
      <c r="C11" s="8" t="s">
        <v>37</v>
      </c>
      <c r="D11" s="8" t="s">
        <v>439</v>
      </c>
      <c r="E11" s="9" t="s">
        <v>39</v>
      </c>
      <c r="F11" s="10">
        <v>730</v>
      </c>
      <c r="G11" s="11">
        <f>'Orçamento Analítico'!J45</f>
        <v>21.21</v>
      </c>
      <c r="H11" s="11">
        <v>21.21</v>
      </c>
      <c r="I11" s="11">
        <f t="shared" si="1"/>
        <v>15483.300000000001</v>
      </c>
      <c r="J11" s="196">
        <f t="shared" si="0"/>
        <v>19430.581080262033</v>
      </c>
      <c r="K11" t="s">
        <v>446</v>
      </c>
    </row>
    <row r="12" spans="1:13" ht="51" x14ac:dyDescent="0.2">
      <c r="A12" s="8" t="s">
        <v>40</v>
      </c>
      <c r="B12" s="10" t="s">
        <v>41</v>
      </c>
      <c r="C12" s="8" t="s">
        <v>37</v>
      </c>
      <c r="D12" s="8" t="s">
        <v>441</v>
      </c>
      <c r="E12" s="9" t="s">
        <v>39</v>
      </c>
      <c r="F12" s="10">
        <v>1230</v>
      </c>
      <c r="G12" s="11">
        <f>'Orçamento Analítico'!J52</f>
        <v>32.049919570135742</v>
      </c>
      <c r="H12" s="11">
        <v>25.18</v>
      </c>
      <c r="I12" s="11">
        <f t="shared" si="1"/>
        <v>39421.401071266962</v>
      </c>
      <c r="J12" s="196">
        <f t="shared" si="0"/>
        <v>49471.413058765327</v>
      </c>
      <c r="K12" t="s">
        <v>443</v>
      </c>
      <c r="M12" t="s">
        <v>444</v>
      </c>
    </row>
    <row r="13" spans="1:13" ht="25.5" x14ac:dyDescent="0.2">
      <c r="A13" s="8" t="s">
        <v>43</v>
      </c>
      <c r="B13" s="10" t="s">
        <v>44</v>
      </c>
      <c r="C13" s="8" t="s">
        <v>21</v>
      </c>
      <c r="D13" s="8" t="s">
        <v>45</v>
      </c>
      <c r="E13" s="9" t="s">
        <v>39</v>
      </c>
      <c r="F13" s="10">
        <v>410</v>
      </c>
      <c r="G13" s="11">
        <f>'Orçamento Analítico'!J59</f>
        <v>35.35</v>
      </c>
      <c r="H13" s="11">
        <v>35.35</v>
      </c>
      <c r="I13" s="11">
        <f t="shared" si="1"/>
        <v>14493.5</v>
      </c>
      <c r="J13" s="196">
        <f t="shared" si="0"/>
        <v>18188.443476957611</v>
      </c>
    </row>
    <row r="14" spans="1:13" ht="24" customHeight="1" x14ac:dyDescent="0.2">
      <c r="A14" s="5" t="s">
        <v>46</v>
      </c>
      <c r="B14" s="5"/>
      <c r="C14" s="5"/>
      <c r="D14" s="5" t="s">
        <v>47</v>
      </c>
      <c r="E14" s="5"/>
      <c r="F14" s="6"/>
      <c r="G14" s="5"/>
      <c r="H14" s="5"/>
      <c r="I14" s="7">
        <f>SUM(I15:I25)</f>
        <v>29809.190555555557</v>
      </c>
      <c r="J14" s="196">
        <f t="shared" si="0"/>
        <v>37408.685101154369</v>
      </c>
    </row>
    <row r="15" spans="1:13" ht="24" customHeight="1" x14ac:dyDescent="0.2">
      <c r="A15" s="8" t="s">
        <v>48</v>
      </c>
      <c r="B15" s="10" t="s">
        <v>49</v>
      </c>
      <c r="C15" s="8" t="s">
        <v>37</v>
      </c>
      <c r="D15" s="8" t="s">
        <v>50</v>
      </c>
      <c r="E15" s="9" t="s">
        <v>51</v>
      </c>
      <c r="F15" s="10">
        <v>2</v>
      </c>
      <c r="G15" s="11">
        <f>'Orçamento Analítico'!J67</f>
        <v>3763.3033333333337</v>
      </c>
      <c r="H15" s="11">
        <v>4405.49</v>
      </c>
      <c r="I15" s="11">
        <f t="shared" si="1"/>
        <v>7526.6066666666675</v>
      </c>
      <c r="J15" s="196">
        <f t="shared" si="0"/>
        <v>9445.424495805637</v>
      </c>
    </row>
    <row r="16" spans="1:13" ht="36" customHeight="1" x14ac:dyDescent="0.2">
      <c r="A16" s="8" t="s">
        <v>52</v>
      </c>
      <c r="B16" s="10" t="s">
        <v>53</v>
      </c>
      <c r="C16" s="8" t="s">
        <v>21</v>
      </c>
      <c r="D16" s="8" t="s">
        <v>54</v>
      </c>
      <c r="E16" s="9" t="s">
        <v>51</v>
      </c>
      <c r="F16" s="10">
        <v>4</v>
      </c>
      <c r="G16" s="11">
        <f>'Orçamento Analítico'!J83</f>
        <v>379.04999999999995</v>
      </c>
      <c r="H16" s="11">
        <v>379.05</v>
      </c>
      <c r="I16" s="11">
        <f t="shared" si="1"/>
        <v>1516.1999999999998</v>
      </c>
      <c r="J16" s="196">
        <f t="shared" si="0"/>
        <v>1902.7369510306776</v>
      </c>
    </row>
    <row r="17" spans="1:13" ht="24" customHeight="1" x14ac:dyDescent="0.2">
      <c r="A17" s="8" t="s">
        <v>55</v>
      </c>
      <c r="B17" s="10" t="s">
        <v>56</v>
      </c>
      <c r="C17" s="8" t="s">
        <v>37</v>
      </c>
      <c r="D17" s="8" t="s">
        <v>440</v>
      </c>
      <c r="E17" s="9" t="s">
        <v>51</v>
      </c>
      <c r="F17" s="10">
        <v>3</v>
      </c>
      <c r="G17" s="11">
        <f>'Orçamento Analítico'!J96</f>
        <v>1740.12</v>
      </c>
      <c r="H17" s="11">
        <v>2234.3200000000002</v>
      </c>
      <c r="I17" s="11">
        <f t="shared" si="1"/>
        <v>5220.3599999999997</v>
      </c>
      <c r="J17" s="196">
        <f t="shared" si="0"/>
        <v>6551.2279842253711</v>
      </c>
    </row>
    <row r="18" spans="1:13" ht="24" customHeight="1" x14ac:dyDescent="0.25">
      <c r="A18" s="8" t="s">
        <v>58</v>
      </c>
      <c r="B18" s="10" t="s">
        <v>59</v>
      </c>
      <c r="C18" s="8" t="s">
        <v>37</v>
      </c>
      <c r="D18" s="8" t="s">
        <v>60</v>
      </c>
      <c r="E18" s="9" t="s">
        <v>51</v>
      </c>
      <c r="F18" s="10">
        <v>15</v>
      </c>
      <c r="G18" s="11">
        <f>'Orçamento Analítico'!J103</f>
        <v>360.07</v>
      </c>
      <c r="H18" s="11">
        <v>458.98</v>
      </c>
      <c r="I18" s="11">
        <f t="shared" si="1"/>
        <v>5401.05</v>
      </c>
      <c r="J18" s="196">
        <f t="shared" si="0"/>
        <v>6777.9827261339151</v>
      </c>
      <c r="K18" t="s">
        <v>445</v>
      </c>
      <c r="M18" s="313"/>
    </row>
    <row r="19" spans="1:13" ht="24" customHeight="1" x14ac:dyDescent="0.2">
      <c r="A19" s="8" t="s">
        <v>61</v>
      </c>
      <c r="B19" s="10" t="s">
        <v>62</v>
      </c>
      <c r="C19" s="8" t="s">
        <v>37</v>
      </c>
      <c r="D19" s="8" t="s">
        <v>63</v>
      </c>
      <c r="E19" s="9" t="s">
        <v>51</v>
      </c>
      <c r="F19" s="10">
        <v>15</v>
      </c>
      <c r="G19" s="11">
        <f>'Orçamento Analítico'!J110</f>
        <v>172.29388888888889</v>
      </c>
      <c r="H19" s="11">
        <v>246.85</v>
      </c>
      <c r="I19" s="11">
        <f t="shared" si="1"/>
        <v>2584.4083333333333</v>
      </c>
      <c r="J19" s="196">
        <f t="shared" si="0"/>
        <v>3243.2721490469212</v>
      </c>
      <c r="K19" s="218" t="s">
        <v>445</v>
      </c>
    </row>
    <row r="20" spans="1:13" ht="24" customHeight="1" x14ac:dyDescent="0.2">
      <c r="A20" s="8" t="s">
        <v>64</v>
      </c>
      <c r="B20" s="10" t="s">
        <v>65</v>
      </c>
      <c r="C20" s="8" t="s">
        <v>37</v>
      </c>
      <c r="D20" s="8" t="s">
        <v>66</v>
      </c>
      <c r="E20" s="9" t="s">
        <v>51</v>
      </c>
      <c r="F20" s="10">
        <v>15</v>
      </c>
      <c r="G20" s="11">
        <f>'Orçamento Analítico'!J117</f>
        <v>351.61</v>
      </c>
      <c r="H20" s="11">
        <v>872.99</v>
      </c>
      <c r="I20" s="11">
        <f t="shared" si="1"/>
        <v>5274.1500000000005</v>
      </c>
      <c r="J20" s="196">
        <f t="shared" si="0"/>
        <v>6618.7310976641929</v>
      </c>
      <c r="K20" s="218" t="s">
        <v>445</v>
      </c>
    </row>
    <row r="21" spans="1:13" ht="36" customHeight="1" x14ac:dyDescent="0.2">
      <c r="A21" s="8" t="s">
        <v>67</v>
      </c>
      <c r="B21" s="10" t="s">
        <v>68</v>
      </c>
      <c r="C21" s="8" t="s">
        <v>21</v>
      </c>
      <c r="D21" s="8" t="s">
        <v>69</v>
      </c>
      <c r="E21" s="9" t="s">
        <v>51</v>
      </c>
      <c r="F21" s="10">
        <v>3</v>
      </c>
      <c r="G21" s="11">
        <f>'Orçamento Analítico'!J124</f>
        <v>324.43</v>
      </c>
      <c r="H21" s="11">
        <v>324.43</v>
      </c>
      <c r="I21" s="11">
        <f t="shared" si="1"/>
        <v>973.29</v>
      </c>
      <c r="J21" s="196">
        <f t="shared" si="0"/>
        <v>1221.4185774097402</v>
      </c>
    </row>
    <row r="22" spans="1:13" ht="38.25" x14ac:dyDescent="0.2">
      <c r="A22" s="8" t="s">
        <v>70</v>
      </c>
      <c r="B22" s="10" t="s">
        <v>71</v>
      </c>
      <c r="C22" s="8" t="s">
        <v>37</v>
      </c>
      <c r="D22" s="8" t="s">
        <v>72</v>
      </c>
      <c r="E22" s="9" t="s">
        <v>39</v>
      </c>
      <c r="F22" s="10">
        <v>30</v>
      </c>
      <c r="G22" s="11">
        <f>'Orçamento Analítico'!J131</f>
        <v>7.77</v>
      </c>
      <c r="H22" s="11">
        <v>7.77</v>
      </c>
      <c r="I22" s="11">
        <f t="shared" si="1"/>
        <v>233.1</v>
      </c>
      <c r="J22" s="196">
        <f t="shared" si="0"/>
        <v>292.52604094792969</v>
      </c>
      <c r="K22" s="218" t="s">
        <v>445</v>
      </c>
    </row>
    <row r="23" spans="1:13" ht="38.25" x14ac:dyDescent="0.2">
      <c r="A23" s="8" t="s">
        <v>73</v>
      </c>
      <c r="B23" s="10" t="s">
        <v>74</v>
      </c>
      <c r="C23" s="8" t="s">
        <v>21</v>
      </c>
      <c r="D23" s="8" t="s">
        <v>75</v>
      </c>
      <c r="E23" s="9" t="s">
        <v>51</v>
      </c>
      <c r="F23" s="10">
        <v>1</v>
      </c>
      <c r="G23" s="11">
        <f>'Orçamento Analítico'!J138</f>
        <v>79.900000000000006</v>
      </c>
      <c r="H23" s="11">
        <v>79.900000000000006</v>
      </c>
      <c r="I23" s="11">
        <f t="shared" si="1"/>
        <v>79.900000000000006</v>
      </c>
      <c r="J23" s="196">
        <f t="shared" si="0"/>
        <v>100.26954385130666</v>
      </c>
    </row>
    <row r="24" spans="1:13" ht="38.25" x14ac:dyDescent="0.2">
      <c r="A24" s="8" t="s">
        <v>76</v>
      </c>
      <c r="B24" s="10" t="s">
        <v>77</v>
      </c>
      <c r="C24" s="8" t="s">
        <v>37</v>
      </c>
      <c r="D24" s="8" t="s">
        <v>447</v>
      </c>
      <c r="E24" s="9" t="s">
        <v>51</v>
      </c>
      <c r="F24" s="10">
        <v>19</v>
      </c>
      <c r="G24" s="11">
        <f>'Orçamento Analítico'!J145</f>
        <v>19.75</v>
      </c>
      <c r="H24" s="11">
        <v>19.75</v>
      </c>
      <c r="I24" s="11">
        <f t="shared" si="1"/>
        <v>375.25</v>
      </c>
      <c r="J24" s="196">
        <f t="shared" si="0"/>
        <v>470.91547346937199</v>
      </c>
    </row>
    <row r="25" spans="1:13" ht="24" customHeight="1" x14ac:dyDescent="0.2">
      <c r="A25" s="8" t="s">
        <v>79</v>
      </c>
      <c r="B25" s="10" t="s">
        <v>80</v>
      </c>
      <c r="C25" s="8" t="s">
        <v>37</v>
      </c>
      <c r="D25" s="8" t="s">
        <v>378</v>
      </c>
      <c r="E25" s="9" t="s">
        <v>39</v>
      </c>
      <c r="F25" s="10">
        <v>400</v>
      </c>
      <c r="G25" s="11">
        <f>'Orçamento Analítico'!J152</f>
        <v>1.5621888888888886</v>
      </c>
      <c r="H25" s="11">
        <v>67.709999999999994</v>
      </c>
      <c r="I25" s="11">
        <f t="shared" si="1"/>
        <v>624.87555555555548</v>
      </c>
      <c r="J25" s="196">
        <f t="shared" si="0"/>
        <v>784.1800615693038</v>
      </c>
    </row>
    <row r="26" spans="1:13" s="210" customFormat="1" ht="25.5" x14ac:dyDescent="0.2">
      <c r="A26" s="5">
        <v>4</v>
      </c>
      <c r="B26" s="5"/>
      <c r="C26" s="5"/>
      <c r="D26" s="5" t="s">
        <v>430</v>
      </c>
      <c r="E26" s="5"/>
      <c r="F26" s="6"/>
      <c r="G26" s="5"/>
      <c r="H26" s="5"/>
      <c r="I26" s="7">
        <f>SUM(I27:I27)</f>
        <v>6215.18</v>
      </c>
      <c r="J26" s="196">
        <f t="shared" ref="J26:J27" si="2">I26*$G$2+I26</f>
        <v>7799.6653761422294</v>
      </c>
    </row>
    <row r="27" spans="1:13" s="210" customFormat="1" ht="38.25" x14ac:dyDescent="0.2">
      <c r="A27" s="8" t="s">
        <v>83</v>
      </c>
      <c r="B27" s="219" t="s">
        <v>428</v>
      </c>
      <c r="C27" s="8" t="s">
        <v>37</v>
      </c>
      <c r="D27" s="8" t="s">
        <v>429</v>
      </c>
      <c r="E27" s="9" t="s">
        <v>51</v>
      </c>
      <c r="F27" s="10">
        <v>2</v>
      </c>
      <c r="G27" s="11">
        <f>'Orçamento Analítico'!J159</f>
        <v>3107.59</v>
      </c>
      <c r="H27" s="11">
        <v>67.709999999999994</v>
      </c>
      <c r="I27" s="11">
        <f t="shared" ref="I27" si="3">F27*G27</f>
        <v>6215.18</v>
      </c>
      <c r="J27" s="196">
        <f t="shared" si="2"/>
        <v>7799.6653761422294</v>
      </c>
    </row>
    <row r="28" spans="1:13" ht="24" customHeight="1" x14ac:dyDescent="0.2">
      <c r="A28" s="5">
        <v>5</v>
      </c>
      <c r="B28" s="5"/>
      <c r="C28" s="5"/>
      <c r="D28" s="5" t="s">
        <v>82</v>
      </c>
      <c r="E28" s="5"/>
      <c r="F28" s="6"/>
      <c r="G28" s="5"/>
      <c r="H28" s="5"/>
      <c r="I28" s="7">
        <f>SUM(I29:I30)</f>
        <v>6733.78</v>
      </c>
      <c r="J28" s="196">
        <f t="shared" si="0"/>
        <v>8450.4762076977677</v>
      </c>
    </row>
    <row r="29" spans="1:13" ht="25.5" x14ac:dyDescent="0.2">
      <c r="A29" s="8" t="s">
        <v>422</v>
      </c>
      <c r="B29" s="10" t="s">
        <v>84</v>
      </c>
      <c r="C29" s="8" t="s">
        <v>21</v>
      </c>
      <c r="D29" s="8" t="s">
        <v>408</v>
      </c>
      <c r="E29" s="9" t="s">
        <v>86</v>
      </c>
      <c r="F29" s="10">
        <v>110</v>
      </c>
      <c r="G29" s="11">
        <f>'Orçamento Analítico'!J165</f>
        <v>20.760000000000005</v>
      </c>
      <c r="H29" s="11">
        <v>20.76</v>
      </c>
      <c r="I29" s="11">
        <f t="shared" si="1"/>
        <v>2283.6000000000004</v>
      </c>
      <c r="J29" s="196">
        <f t="shared" si="0"/>
        <v>2865.7763496726398</v>
      </c>
    </row>
    <row r="30" spans="1:13" ht="25.5" x14ac:dyDescent="0.2">
      <c r="A30" s="8" t="s">
        <v>423</v>
      </c>
      <c r="B30" s="10" t="s">
        <v>87</v>
      </c>
      <c r="C30" s="8" t="s">
        <v>21</v>
      </c>
      <c r="D30" s="8" t="s">
        <v>356</v>
      </c>
      <c r="E30" s="9" t="s">
        <v>89</v>
      </c>
      <c r="F30" s="10">
        <v>1</v>
      </c>
      <c r="G30" s="11">
        <f>'Orçamento Analítico'!J176</f>
        <v>4450.1799999999994</v>
      </c>
      <c r="H30" s="11">
        <v>4450.18</v>
      </c>
      <c r="I30" s="11">
        <f t="shared" si="1"/>
        <v>4450.1799999999994</v>
      </c>
      <c r="J30" s="196">
        <f t="shared" si="0"/>
        <v>5584.6998580251284</v>
      </c>
    </row>
    <row r="31" spans="1:13" x14ac:dyDescent="0.2">
      <c r="A31" s="16"/>
      <c r="B31" s="16"/>
      <c r="C31" s="16"/>
      <c r="D31" s="16"/>
      <c r="E31" s="16"/>
      <c r="F31" s="16"/>
      <c r="G31" s="16"/>
      <c r="H31" s="16"/>
      <c r="I31" s="16"/>
    </row>
    <row r="32" spans="1:13" x14ac:dyDescent="0.2">
      <c r="A32" s="242"/>
      <c r="B32" s="242"/>
      <c r="C32" s="242"/>
      <c r="D32" s="15"/>
      <c r="E32" s="14"/>
      <c r="F32" s="243" t="s">
        <v>90</v>
      </c>
      <c r="G32" s="242"/>
      <c r="H32" s="244">
        <f>SUM(I5,I10,I14,I28,I26)</f>
        <v>117712.98562682251</v>
      </c>
      <c r="I32" s="242"/>
    </row>
    <row r="33" spans="1:10" x14ac:dyDescent="0.2">
      <c r="A33" s="242"/>
      <c r="B33" s="242"/>
      <c r="C33" s="242"/>
      <c r="D33" s="15"/>
      <c r="E33" s="14"/>
      <c r="F33" s="243" t="s">
        <v>91</v>
      </c>
      <c r="G33" s="242"/>
      <c r="H33" s="244">
        <f>H32*G2</f>
        <v>30009.509669509272</v>
      </c>
      <c r="I33" s="242"/>
    </row>
    <row r="34" spans="1:10" x14ac:dyDescent="0.2">
      <c r="A34" s="242"/>
      <c r="B34" s="242"/>
      <c r="C34" s="242"/>
      <c r="D34" s="15"/>
      <c r="E34" s="14"/>
      <c r="F34" s="243" t="s">
        <v>92</v>
      </c>
      <c r="G34" s="242"/>
      <c r="H34" s="244">
        <f>H32+H33</f>
        <v>147722.49529633179</v>
      </c>
      <c r="I34" s="242"/>
      <c r="J34" s="195">
        <f>H34</f>
        <v>147722.49529633179</v>
      </c>
    </row>
    <row r="35" spans="1:10" ht="60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</row>
    <row r="36" spans="1:10" ht="69.95" customHeight="1" x14ac:dyDescent="0.2">
      <c r="A36" s="239" t="s">
        <v>93</v>
      </c>
      <c r="B36" s="240"/>
      <c r="C36" s="240"/>
      <c r="D36" s="240"/>
      <c r="E36" s="240"/>
      <c r="F36" s="240"/>
      <c r="G36" s="240"/>
      <c r="H36" s="240"/>
      <c r="I36" s="240"/>
    </row>
  </sheetData>
  <mergeCells count="15">
    <mergeCell ref="E1:F1"/>
    <mergeCell ref="G1:H1"/>
    <mergeCell ref="E2:F2"/>
    <mergeCell ref="G2:H2"/>
    <mergeCell ref="A34:C34"/>
    <mergeCell ref="F34:G34"/>
    <mergeCell ref="H34:I34"/>
    <mergeCell ref="A36:I36"/>
    <mergeCell ref="A3:I3"/>
    <mergeCell ref="A32:C32"/>
    <mergeCell ref="F32:G32"/>
    <mergeCell ref="H32:I32"/>
    <mergeCell ref="A33:C33"/>
    <mergeCell ref="F33:G33"/>
    <mergeCell ref="H33:I33"/>
  </mergeCells>
  <pageMargins left="0.5" right="0.5" top="1" bottom="1" header="0.5" footer="0.5"/>
  <pageSetup paperSize="9" scale="62" fitToHeight="0" orientation="portrait" r:id="rId1"/>
  <headerFooter>
    <oddHeader>&amp;L &amp;CUFVJM
CNPJ: 16.888.315/0001-57 &amp;R</oddHeader>
    <oddFooter>&amp;L &amp;CROD MGT 367 KM 583  - ALTO DA JACUBA - DIAMANTINA / MG
(38) 3532-1257 / leon.oliveira@ufvjm.edu.br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5"/>
  <sheetViews>
    <sheetView showOutlineSymbols="0" showWhiteSpace="0" topLeftCell="A61" workbookViewId="0">
      <selection sqref="A1:J184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hidden="1" customWidth="1"/>
    <col min="4" max="4" width="60" bestFit="1" customWidth="1"/>
    <col min="5" max="5" width="15" hidden="1" customWidth="1"/>
    <col min="6" max="6" width="12" hidden="1" customWidth="1"/>
    <col min="7" max="8" width="12" bestFit="1" customWidth="1"/>
    <col min="9" max="9" width="13" bestFit="1" customWidth="1"/>
    <col min="10" max="10" width="14" bestFit="1" customWidth="1"/>
  </cols>
  <sheetData>
    <row r="1" spans="1:10" ht="15" x14ac:dyDescent="0.2">
      <c r="A1" s="44"/>
      <c r="B1" s="44"/>
      <c r="C1" s="248" t="s">
        <v>0</v>
      </c>
      <c r="D1" s="248"/>
      <c r="E1" s="248" t="s">
        <v>1</v>
      </c>
      <c r="F1" s="248"/>
      <c r="G1" s="248" t="s">
        <v>2</v>
      </c>
      <c r="H1" s="248"/>
      <c r="I1" s="248" t="s">
        <v>3</v>
      </c>
      <c r="J1" s="248"/>
    </row>
    <row r="2" spans="1:10" ht="80.099999999999994" customHeight="1" x14ac:dyDescent="0.2">
      <c r="A2" s="43"/>
      <c r="B2" s="43"/>
      <c r="C2" s="249" t="s">
        <v>359</v>
      </c>
      <c r="D2" s="249"/>
      <c r="E2" s="249" t="s">
        <v>4</v>
      </c>
      <c r="F2" s="249"/>
      <c r="G2" s="249" t="s">
        <v>5</v>
      </c>
      <c r="H2" s="249"/>
      <c r="I2" s="249" t="s">
        <v>6</v>
      </c>
      <c r="J2" s="249"/>
    </row>
    <row r="3" spans="1:10" ht="15" x14ac:dyDescent="0.25">
      <c r="A3" s="253" t="s">
        <v>223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ht="24" customHeight="1" x14ac:dyDescent="0.2">
      <c r="A4" s="41" t="s">
        <v>17</v>
      </c>
      <c r="B4" s="41"/>
      <c r="C4" s="41"/>
      <c r="D4" s="41" t="s">
        <v>18</v>
      </c>
      <c r="E4" s="41"/>
      <c r="F4" s="250"/>
      <c r="G4" s="250"/>
      <c r="H4" s="42"/>
      <c r="I4" s="41"/>
      <c r="J4" s="40"/>
    </row>
    <row r="5" spans="1:10" ht="18" customHeight="1" x14ac:dyDescent="0.2">
      <c r="A5" s="39" t="s">
        <v>19</v>
      </c>
      <c r="B5" s="37" t="s">
        <v>9</v>
      </c>
      <c r="C5" s="39" t="s">
        <v>10</v>
      </c>
      <c r="D5" s="39" t="s">
        <v>11</v>
      </c>
      <c r="E5" s="251" t="s">
        <v>113</v>
      </c>
      <c r="F5" s="251"/>
      <c r="G5" s="38" t="s">
        <v>12</v>
      </c>
      <c r="H5" s="37" t="s">
        <v>13</v>
      </c>
      <c r="I5" s="37" t="s">
        <v>14</v>
      </c>
      <c r="J5" s="37" t="s">
        <v>16</v>
      </c>
    </row>
    <row r="6" spans="1:10" ht="63.75" x14ac:dyDescent="0.2">
      <c r="A6" s="35" t="s">
        <v>112</v>
      </c>
      <c r="B6" s="36" t="s">
        <v>20</v>
      </c>
      <c r="C6" s="35" t="s">
        <v>21</v>
      </c>
      <c r="D6" s="35" t="s">
        <v>22</v>
      </c>
      <c r="E6" s="247" t="s">
        <v>159</v>
      </c>
      <c r="F6" s="247"/>
      <c r="G6" s="34" t="s">
        <v>23</v>
      </c>
      <c r="H6" s="33">
        <v>1</v>
      </c>
      <c r="I6" s="32">
        <v>4.13</v>
      </c>
      <c r="J6" s="32">
        <f>SUM(J7:J9)</f>
        <v>4.13</v>
      </c>
    </row>
    <row r="7" spans="1:10" ht="36" customHeight="1" x14ac:dyDescent="0.2">
      <c r="A7" s="30" t="s">
        <v>111</v>
      </c>
      <c r="B7" s="31" t="s">
        <v>222</v>
      </c>
      <c r="C7" s="30" t="s">
        <v>21</v>
      </c>
      <c r="D7" s="30" t="s">
        <v>221</v>
      </c>
      <c r="E7" s="252" t="s">
        <v>166</v>
      </c>
      <c r="F7" s="252"/>
      <c r="G7" s="29" t="s">
        <v>169</v>
      </c>
      <c r="H7" s="28">
        <v>2.1299999999999999E-2</v>
      </c>
      <c r="I7" s="27">
        <v>116.61</v>
      </c>
      <c r="J7" s="27">
        <v>2.48</v>
      </c>
    </row>
    <row r="8" spans="1:10" ht="36" customHeight="1" x14ac:dyDescent="0.2">
      <c r="A8" s="30" t="s">
        <v>111</v>
      </c>
      <c r="B8" s="31" t="s">
        <v>220</v>
      </c>
      <c r="C8" s="30" t="s">
        <v>21</v>
      </c>
      <c r="D8" s="30" t="s">
        <v>219</v>
      </c>
      <c r="E8" s="252" t="s">
        <v>166</v>
      </c>
      <c r="F8" s="252"/>
      <c r="G8" s="29" t="s">
        <v>165</v>
      </c>
      <c r="H8" s="28">
        <v>2.3099999999999999E-2</v>
      </c>
      <c r="I8" s="27">
        <v>46.75</v>
      </c>
      <c r="J8" s="27">
        <v>1.07</v>
      </c>
    </row>
    <row r="9" spans="1:10" ht="24" customHeight="1" x14ac:dyDescent="0.2">
      <c r="A9" s="30" t="s">
        <v>111</v>
      </c>
      <c r="B9" s="31" t="s">
        <v>148</v>
      </c>
      <c r="C9" s="30" t="s">
        <v>21</v>
      </c>
      <c r="D9" s="30" t="s">
        <v>147</v>
      </c>
      <c r="E9" s="252" t="s">
        <v>108</v>
      </c>
      <c r="F9" s="252"/>
      <c r="G9" s="29" t="s">
        <v>86</v>
      </c>
      <c r="H9" s="28">
        <v>4.4299999999999999E-2</v>
      </c>
      <c r="I9" s="27">
        <v>13.23</v>
      </c>
      <c r="J9" s="27">
        <v>0.57999999999999996</v>
      </c>
    </row>
    <row r="10" spans="1:10" ht="15" thickBot="1" x14ac:dyDescent="0.25">
      <c r="A10" s="21"/>
      <c r="B10" s="21"/>
      <c r="C10" s="21"/>
      <c r="D10" s="21"/>
      <c r="E10" s="21"/>
      <c r="F10" s="20"/>
      <c r="G10" s="21"/>
      <c r="H10" s="20"/>
      <c r="I10" s="21"/>
      <c r="J10" s="20"/>
    </row>
    <row r="11" spans="1:10" ht="0.95" customHeight="1" thickTop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0" ht="18" customHeight="1" x14ac:dyDescent="0.2">
      <c r="A12" s="39" t="s">
        <v>24</v>
      </c>
      <c r="B12" s="37" t="s">
        <v>9</v>
      </c>
      <c r="C12" s="39" t="s">
        <v>10</v>
      </c>
      <c r="D12" s="39" t="s">
        <v>11</v>
      </c>
      <c r="E12" s="251" t="s">
        <v>113</v>
      </c>
      <c r="F12" s="251"/>
      <c r="G12" s="38" t="s">
        <v>12</v>
      </c>
      <c r="H12" s="37" t="s">
        <v>13</v>
      </c>
      <c r="I12" s="37" t="s">
        <v>14</v>
      </c>
      <c r="J12" s="37" t="s">
        <v>16</v>
      </c>
    </row>
    <row r="13" spans="1:10" ht="24" customHeight="1" x14ac:dyDescent="0.2">
      <c r="A13" s="35" t="s">
        <v>112</v>
      </c>
      <c r="B13" s="36" t="s">
        <v>25</v>
      </c>
      <c r="C13" s="35" t="s">
        <v>21</v>
      </c>
      <c r="D13" s="35" t="s">
        <v>26</v>
      </c>
      <c r="E13" s="247" t="s">
        <v>162</v>
      </c>
      <c r="F13" s="247"/>
      <c r="G13" s="34" t="s">
        <v>23</v>
      </c>
      <c r="H13" s="33">
        <v>1</v>
      </c>
      <c r="I13" s="32">
        <v>23.2</v>
      </c>
      <c r="J13" s="32">
        <f>SUM(J14:J18)</f>
        <v>23.2</v>
      </c>
    </row>
    <row r="14" spans="1:10" ht="36" customHeight="1" x14ac:dyDescent="0.2">
      <c r="A14" s="30" t="s">
        <v>111</v>
      </c>
      <c r="B14" s="31" t="s">
        <v>218</v>
      </c>
      <c r="C14" s="30" t="s">
        <v>21</v>
      </c>
      <c r="D14" s="30" t="s">
        <v>217</v>
      </c>
      <c r="E14" s="252" t="s">
        <v>166</v>
      </c>
      <c r="F14" s="252"/>
      <c r="G14" s="29" t="s">
        <v>169</v>
      </c>
      <c r="H14" s="28">
        <v>6.8000000000000005E-2</v>
      </c>
      <c r="I14" s="27">
        <v>1.25</v>
      </c>
      <c r="J14" s="27">
        <v>0.08</v>
      </c>
    </row>
    <row r="15" spans="1:10" ht="36" customHeight="1" x14ac:dyDescent="0.2">
      <c r="A15" s="30" t="s">
        <v>111</v>
      </c>
      <c r="B15" s="31" t="s">
        <v>216</v>
      </c>
      <c r="C15" s="30" t="s">
        <v>21</v>
      </c>
      <c r="D15" s="30" t="s">
        <v>215</v>
      </c>
      <c r="E15" s="252" t="s">
        <v>166</v>
      </c>
      <c r="F15" s="252"/>
      <c r="G15" s="29" t="s">
        <v>165</v>
      </c>
      <c r="H15" s="28">
        <v>0.13100000000000001</v>
      </c>
      <c r="I15" s="27">
        <v>0.32</v>
      </c>
      <c r="J15" s="27">
        <v>0.04</v>
      </c>
    </row>
    <row r="16" spans="1:10" ht="24" customHeight="1" x14ac:dyDescent="0.2">
      <c r="A16" s="30" t="s">
        <v>111</v>
      </c>
      <c r="B16" s="31" t="s">
        <v>214</v>
      </c>
      <c r="C16" s="30" t="s">
        <v>21</v>
      </c>
      <c r="D16" s="30" t="s">
        <v>213</v>
      </c>
      <c r="E16" s="252" t="s">
        <v>108</v>
      </c>
      <c r="F16" s="252"/>
      <c r="G16" s="29" t="s">
        <v>86</v>
      </c>
      <c r="H16" s="28">
        <v>0.19900000000000001</v>
      </c>
      <c r="I16" s="27">
        <v>18.32</v>
      </c>
      <c r="J16" s="27">
        <v>3.64</v>
      </c>
    </row>
    <row r="17" spans="1:10" ht="24" customHeight="1" x14ac:dyDescent="0.2">
      <c r="A17" s="30" t="s">
        <v>111</v>
      </c>
      <c r="B17" s="31" t="s">
        <v>154</v>
      </c>
      <c r="C17" s="30" t="s">
        <v>21</v>
      </c>
      <c r="D17" s="30" t="s">
        <v>153</v>
      </c>
      <c r="E17" s="252" t="s">
        <v>108</v>
      </c>
      <c r="F17" s="252"/>
      <c r="G17" s="29" t="s">
        <v>86</v>
      </c>
      <c r="H17" s="28">
        <v>0.19900000000000001</v>
      </c>
      <c r="I17" s="27">
        <v>18.46</v>
      </c>
      <c r="J17" s="27">
        <v>3.67</v>
      </c>
    </row>
    <row r="18" spans="1:10" ht="24" customHeight="1" x14ac:dyDescent="0.2">
      <c r="A18" s="30" t="s">
        <v>111</v>
      </c>
      <c r="B18" s="31" t="s">
        <v>148</v>
      </c>
      <c r="C18" s="30" t="s">
        <v>21</v>
      </c>
      <c r="D18" s="30" t="s">
        <v>147</v>
      </c>
      <c r="E18" s="252" t="s">
        <v>108</v>
      </c>
      <c r="F18" s="252"/>
      <c r="G18" s="29" t="s">
        <v>86</v>
      </c>
      <c r="H18" s="28">
        <v>1.1919999999999999</v>
      </c>
      <c r="I18" s="27">
        <v>13.23</v>
      </c>
      <c r="J18" s="27">
        <v>15.77</v>
      </c>
    </row>
    <row r="19" spans="1:10" ht="15" thickBot="1" x14ac:dyDescent="0.25">
      <c r="A19" s="21"/>
      <c r="B19" s="21"/>
      <c r="C19" s="21"/>
      <c r="D19" s="21"/>
      <c r="E19" s="21"/>
      <c r="F19" s="20"/>
      <c r="G19" s="21"/>
      <c r="H19" s="20"/>
      <c r="I19" s="21"/>
      <c r="J19" s="20"/>
    </row>
    <row r="20" spans="1:10" ht="0.95" customHeight="1" thickTop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18" customHeight="1" x14ac:dyDescent="0.2">
      <c r="A21" s="39" t="s">
        <v>27</v>
      </c>
      <c r="B21" s="37" t="s">
        <v>9</v>
      </c>
      <c r="C21" s="39" t="s">
        <v>10</v>
      </c>
      <c r="D21" s="39" t="s">
        <v>11</v>
      </c>
      <c r="E21" s="251" t="s">
        <v>113</v>
      </c>
      <c r="F21" s="251"/>
      <c r="G21" s="38" t="s">
        <v>12</v>
      </c>
      <c r="H21" s="37" t="s">
        <v>13</v>
      </c>
      <c r="I21" s="37" t="s">
        <v>14</v>
      </c>
      <c r="J21" s="37" t="s">
        <v>16</v>
      </c>
    </row>
    <row r="22" spans="1:10" ht="36" customHeight="1" x14ac:dyDescent="0.2">
      <c r="A22" s="35" t="s">
        <v>112</v>
      </c>
      <c r="B22" s="36" t="s">
        <v>28</v>
      </c>
      <c r="C22" s="35" t="s">
        <v>21</v>
      </c>
      <c r="D22" s="35" t="s">
        <v>29</v>
      </c>
      <c r="E22" s="247" t="s">
        <v>162</v>
      </c>
      <c r="F22" s="247"/>
      <c r="G22" s="34" t="s">
        <v>23</v>
      </c>
      <c r="H22" s="33">
        <v>1</v>
      </c>
      <c r="I22" s="32">
        <v>255.05</v>
      </c>
      <c r="J22" s="32">
        <f>SUM(J23:J29)</f>
        <v>255.04999999999998</v>
      </c>
    </row>
    <row r="23" spans="1:10" ht="48" customHeight="1" x14ac:dyDescent="0.2">
      <c r="A23" s="30" t="s">
        <v>111</v>
      </c>
      <c r="B23" s="31" t="s">
        <v>212</v>
      </c>
      <c r="C23" s="30" t="s">
        <v>21</v>
      </c>
      <c r="D23" s="30" t="s">
        <v>211</v>
      </c>
      <c r="E23" s="252" t="s">
        <v>166</v>
      </c>
      <c r="F23" s="252"/>
      <c r="G23" s="29" t="s">
        <v>169</v>
      </c>
      <c r="H23" s="28">
        <v>0.76</v>
      </c>
      <c r="I23" s="27">
        <v>1.1599999999999999</v>
      </c>
      <c r="J23" s="27">
        <v>0.88</v>
      </c>
    </row>
    <row r="24" spans="1:10" ht="48" customHeight="1" x14ac:dyDescent="0.2">
      <c r="A24" s="30" t="s">
        <v>111</v>
      </c>
      <c r="B24" s="31" t="s">
        <v>210</v>
      </c>
      <c r="C24" s="30" t="s">
        <v>21</v>
      </c>
      <c r="D24" s="30" t="s">
        <v>209</v>
      </c>
      <c r="E24" s="252" t="s">
        <v>166</v>
      </c>
      <c r="F24" s="252"/>
      <c r="G24" s="29" t="s">
        <v>165</v>
      </c>
      <c r="H24" s="28">
        <v>0.71</v>
      </c>
      <c r="I24" s="27">
        <v>0.24</v>
      </c>
      <c r="J24" s="27">
        <v>0.17</v>
      </c>
    </row>
    <row r="25" spans="1:10" ht="24" customHeight="1" x14ac:dyDescent="0.2">
      <c r="A25" s="30" t="s">
        <v>111</v>
      </c>
      <c r="B25" s="31" t="s">
        <v>148</v>
      </c>
      <c r="C25" s="30" t="s">
        <v>21</v>
      </c>
      <c r="D25" s="30" t="s">
        <v>147</v>
      </c>
      <c r="E25" s="252" t="s">
        <v>108</v>
      </c>
      <c r="F25" s="252"/>
      <c r="G25" s="29" t="s">
        <v>86</v>
      </c>
      <c r="H25" s="28">
        <v>2.33</v>
      </c>
      <c r="I25" s="27">
        <v>13.23</v>
      </c>
      <c r="J25" s="27">
        <v>30.82</v>
      </c>
    </row>
    <row r="26" spans="1:10" ht="24" customHeight="1" x14ac:dyDescent="0.2">
      <c r="A26" s="30" t="s">
        <v>111</v>
      </c>
      <c r="B26" s="31" t="s">
        <v>208</v>
      </c>
      <c r="C26" s="30" t="s">
        <v>21</v>
      </c>
      <c r="D26" s="30" t="s">
        <v>207</v>
      </c>
      <c r="E26" s="252" t="s">
        <v>108</v>
      </c>
      <c r="F26" s="252"/>
      <c r="G26" s="29" t="s">
        <v>86</v>
      </c>
      <c r="H26" s="28">
        <v>1.47</v>
      </c>
      <c r="I26" s="27">
        <v>15.3</v>
      </c>
      <c r="J26" s="27">
        <v>22.49</v>
      </c>
    </row>
    <row r="27" spans="1:10" ht="24" customHeight="1" x14ac:dyDescent="0.2">
      <c r="A27" s="25" t="s">
        <v>97</v>
      </c>
      <c r="B27" s="26" t="s">
        <v>179</v>
      </c>
      <c r="C27" s="25" t="s">
        <v>21</v>
      </c>
      <c r="D27" s="25" t="s">
        <v>178</v>
      </c>
      <c r="E27" s="254" t="s">
        <v>98</v>
      </c>
      <c r="F27" s="254"/>
      <c r="G27" s="24" t="s">
        <v>23</v>
      </c>
      <c r="H27" s="23">
        <v>0.80500000000000005</v>
      </c>
      <c r="I27" s="22">
        <v>66.67</v>
      </c>
      <c r="J27" s="22">
        <v>53.66</v>
      </c>
    </row>
    <row r="28" spans="1:10" ht="24" customHeight="1" x14ac:dyDescent="0.2">
      <c r="A28" s="25" t="s">
        <v>97</v>
      </c>
      <c r="B28" s="26" t="s">
        <v>186</v>
      </c>
      <c r="C28" s="25" t="s">
        <v>21</v>
      </c>
      <c r="D28" s="25" t="s">
        <v>185</v>
      </c>
      <c r="E28" s="254" t="s">
        <v>98</v>
      </c>
      <c r="F28" s="254"/>
      <c r="G28" s="24" t="s">
        <v>173</v>
      </c>
      <c r="H28" s="23">
        <v>273.06</v>
      </c>
      <c r="I28" s="22">
        <v>0.39</v>
      </c>
      <c r="J28" s="22">
        <v>106.49</v>
      </c>
    </row>
    <row r="29" spans="1:10" ht="24" customHeight="1" thickBot="1" x14ac:dyDescent="0.25">
      <c r="A29" s="25" t="s">
        <v>97</v>
      </c>
      <c r="B29" s="26" t="s">
        <v>206</v>
      </c>
      <c r="C29" s="25" t="s">
        <v>21</v>
      </c>
      <c r="D29" s="25" t="s">
        <v>205</v>
      </c>
      <c r="E29" s="254" t="s">
        <v>98</v>
      </c>
      <c r="F29" s="254"/>
      <c r="G29" s="24" t="s">
        <v>23</v>
      </c>
      <c r="H29" s="23">
        <v>0.57899999999999996</v>
      </c>
      <c r="I29" s="22">
        <v>70.02</v>
      </c>
      <c r="J29" s="22">
        <v>40.54</v>
      </c>
    </row>
    <row r="30" spans="1:10" ht="0.95" customHeight="1" thickTop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</row>
    <row r="31" spans="1:10" s="17" customFormat="1" x14ac:dyDescent="0.2">
      <c r="A31" s="21"/>
      <c r="B31" s="21"/>
      <c r="C31" s="21"/>
      <c r="D31" s="21"/>
      <c r="E31" s="21"/>
      <c r="F31" s="20"/>
      <c r="G31" s="21"/>
      <c r="H31" s="20"/>
      <c r="I31" s="21"/>
      <c r="J31" s="20"/>
    </row>
    <row r="32" spans="1:10" ht="18" customHeight="1" x14ac:dyDescent="0.2">
      <c r="A32" s="39" t="s">
        <v>30</v>
      </c>
      <c r="B32" s="37" t="s">
        <v>9</v>
      </c>
      <c r="C32" s="39" t="s">
        <v>10</v>
      </c>
      <c r="D32" s="39" t="s">
        <v>11</v>
      </c>
      <c r="E32" s="251" t="s">
        <v>113</v>
      </c>
      <c r="F32" s="251"/>
      <c r="G32" s="38" t="s">
        <v>12</v>
      </c>
      <c r="H32" s="37" t="s">
        <v>13</v>
      </c>
      <c r="I32" s="37" t="s">
        <v>14</v>
      </c>
      <c r="J32" s="37" t="s">
        <v>16</v>
      </c>
    </row>
    <row r="33" spans="1:10" ht="72" customHeight="1" x14ac:dyDescent="0.2">
      <c r="A33" s="35" t="s">
        <v>112</v>
      </c>
      <c r="B33" s="36" t="s">
        <v>31</v>
      </c>
      <c r="C33" s="35" t="s">
        <v>21</v>
      </c>
      <c r="D33" s="35" t="s">
        <v>32</v>
      </c>
      <c r="E33" s="247" t="s">
        <v>159</v>
      </c>
      <c r="F33" s="247"/>
      <c r="G33" s="34" t="s">
        <v>23</v>
      </c>
      <c r="H33" s="33">
        <v>1</v>
      </c>
      <c r="I33" s="32">
        <v>6.46</v>
      </c>
      <c r="J33" s="32">
        <f>SUM(J34:J40)</f>
        <v>6.4599999999999991</v>
      </c>
    </row>
    <row r="34" spans="1:10" ht="60" customHeight="1" x14ac:dyDescent="0.2">
      <c r="A34" s="30" t="s">
        <v>111</v>
      </c>
      <c r="B34" s="31" t="s">
        <v>171</v>
      </c>
      <c r="C34" s="30" t="s">
        <v>21</v>
      </c>
      <c r="D34" s="30" t="s">
        <v>170</v>
      </c>
      <c r="E34" s="252" t="s">
        <v>166</v>
      </c>
      <c r="F34" s="252"/>
      <c r="G34" s="29" t="s">
        <v>169</v>
      </c>
      <c r="H34" s="28">
        <v>1.9E-2</v>
      </c>
      <c r="I34" s="27">
        <v>85.76</v>
      </c>
      <c r="J34" s="27">
        <v>1.62</v>
      </c>
    </row>
    <row r="35" spans="1:10" ht="36" customHeight="1" x14ac:dyDescent="0.2">
      <c r="A35" s="30" t="s">
        <v>111</v>
      </c>
      <c r="B35" s="31" t="s">
        <v>204</v>
      </c>
      <c r="C35" s="30" t="s">
        <v>21</v>
      </c>
      <c r="D35" s="30" t="s">
        <v>203</v>
      </c>
      <c r="E35" s="252" t="s">
        <v>166</v>
      </c>
      <c r="F35" s="252"/>
      <c r="G35" s="29" t="s">
        <v>169</v>
      </c>
      <c r="H35" s="28">
        <v>6.0999999999999999E-2</v>
      </c>
      <c r="I35" s="27">
        <v>24.18</v>
      </c>
      <c r="J35" s="27">
        <v>1.47</v>
      </c>
    </row>
    <row r="36" spans="1:10" ht="60" customHeight="1" x14ac:dyDescent="0.2">
      <c r="A36" s="30" t="s">
        <v>111</v>
      </c>
      <c r="B36" s="31" t="s">
        <v>168</v>
      </c>
      <c r="C36" s="30" t="s">
        <v>21</v>
      </c>
      <c r="D36" s="30" t="s">
        <v>167</v>
      </c>
      <c r="E36" s="252" t="s">
        <v>166</v>
      </c>
      <c r="F36" s="252"/>
      <c r="G36" s="29" t="s">
        <v>165</v>
      </c>
      <c r="H36" s="28">
        <v>2.5000000000000001E-2</v>
      </c>
      <c r="I36" s="27">
        <v>35.4</v>
      </c>
      <c r="J36" s="27">
        <v>0.88</v>
      </c>
    </row>
    <row r="37" spans="1:10" ht="36" customHeight="1" x14ac:dyDescent="0.2">
      <c r="A37" s="30" t="s">
        <v>111</v>
      </c>
      <c r="B37" s="31" t="s">
        <v>202</v>
      </c>
      <c r="C37" s="30" t="s">
        <v>21</v>
      </c>
      <c r="D37" s="30" t="s">
        <v>201</v>
      </c>
      <c r="E37" s="252" t="s">
        <v>166</v>
      </c>
      <c r="F37" s="252"/>
      <c r="G37" s="29" t="s">
        <v>165</v>
      </c>
      <c r="H37" s="28">
        <v>5.7000000000000002E-2</v>
      </c>
      <c r="I37" s="27">
        <v>18.47</v>
      </c>
      <c r="J37" s="27">
        <v>1.05</v>
      </c>
    </row>
    <row r="38" spans="1:10" ht="24" customHeight="1" x14ac:dyDescent="0.2">
      <c r="A38" s="30" t="s">
        <v>111</v>
      </c>
      <c r="B38" s="31" t="s">
        <v>200</v>
      </c>
      <c r="C38" s="30" t="s">
        <v>21</v>
      </c>
      <c r="D38" s="30" t="s">
        <v>199</v>
      </c>
      <c r="E38" s="252" t="s">
        <v>159</v>
      </c>
      <c r="F38" s="252"/>
      <c r="G38" s="29" t="s">
        <v>23</v>
      </c>
      <c r="H38" s="28">
        <v>1</v>
      </c>
      <c r="I38" s="27">
        <v>1.26</v>
      </c>
      <c r="J38" s="27">
        <v>1.26</v>
      </c>
    </row>
    <row r="39" spans="1:10" ht="24" customHeight="1" thickBot="1" x14ac:dyDescent="0.25">
      <c r="A39" s="30" t="s">
        <v>111</v>
      </c>
      <c r="B39" s="31" t="s">
        <v>148</v>
      </c>
      <c r="C39" s="30" t="s">
        <v>21</v>
      </c>
      <c r="D39" s="30" t="s">
        <v>147</v>
      </c>
      <c r="E39" s="252" t="s">
        <v>108</v>
      </c>
      <c r="F39" s="252"/>
      <c r="G39" s="29" t="s">
        <v>86</v>
      </c>
      <c r="H39" s="28">
        <v>1.4E-2</v>
      </c>
      <c r="I39" s="27">
        <v>13.23</v>
      </c>
      <c r="J39" s="27">
        <v>0.18</v>
      </c>
    </row>
    <row r="40" spans="1:10" ht="0.95" customHeight="1" thickTop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spans="1:10" s="17" customFormat="1" ht="0.95" customHeight="1" x14ac:dyDescent="0.2">
      <c r="A41" s="181"/>
      <c r="B41" s="181"/>
      <c r="C41" s="181"/>
      <c r="D41" s="181"/>
      <c r="E41" s="181"/>
      <c r="F41" s="181"/>
      <c r="G41" s="181"/>
      <c r="H41" s="181"/>
      <c r="I41" s="181"/>
      <c r="J41" s="181"/>
    </row>
    <row r="42" spans="1:10" s="17" customFormat="1" x14ac:dyDescent="0.2">
      <c r="A42" s="21"/>
      <c r="B42" s="21"/>
      <c r="C42" s="21"/>
      <c r="D42" s="21"/>
      <c r="E42" s="21"/>
      <c r="F42" s="20"/>
      <c r="G42" s="21"/>
      <c r="H42" s="20"/>
      <c r="I42" s="21"/>
      <c r="J42" s="20"/>
    </row>
    <row r="43" spans="1:10" ht="24" customHeight="1" x14ac:dyDescent="0.2">
      <c r="A43" s="41" t="s">
        <v>33</v>
      </c>
      <c r="B43" s="41"/>
      <c r="C43" s="41"/>
      <c r="D43" s="41" t="s">
        <v>34</v>
      </c>
      <c r="E43" s="41"/>
      <c r="F43" s="250"/>
      <c r="G43" s="250"/>
      <c r="H43" s="42"/>
      <c r="I43" s="41"/>
      <c r="J43" s="40"/>
    </row>
    <row r="44" spans="1:10" ht="18" customHeight="1" x14ac:dyDescent="0.2">
      <c r="A44" s="39" t="s">
        <v>35</v>
      </c>
      <c r="B44" s="37" t="s">
        <v>9</v>
      </c>
      <c r="C44" s="39" t="s">
        <v>10</v>
      </c>
      <c r="D44" s="39" t="s">
        <v>11</v>
      </c>
      <c r="E44" s="251" t="s">
        <v>113</v>
      </c>
      <c r="F44" s="251"/>
      <c r="G44" s="38" t="s">
        <v>12</v>
      </c>
      <c r="H44" s="37" t="s">
        <v>13</v>
      </c>
      <c r="I44" s="37" t="s">
        <v>14</v>
      </c>
      <c r="J44" s="37" t="s">
        <v>16</v>
      </c>
    </row>
    <row r="45" spans="1:10" ht="24" customHeight="1" x14ac:dyDescent="0.2">
      <c r="A45" s="35" t="s">
        <v>112</v>
      </c>
      <c r="B45" s="36" t="s">
        <v>36</v>
      </c>
      <c r="C45" s="35" t="s">
        <v>37</v>
      </c>
      <c r="D45" s="35" t="s">
        <v>38</v>
      </c>
      <c r="E45" s="247" t="s">
        <v>136</v>
      </c>
      <c r="F45" s="247"/>
      <c r="G45" s="34" t="s">
        <v>39</v>
      </c>
      <c r="H45" s="33">
        <v>1</v>
      </c>
      <c r="I45" s="32">
        <v>21.21</v>
      </c>
      <c r="J45" s="32">
        <f>SUM(J46:J48)</f>
        <v>21.21</v>
      </c>
    </row>
    <row r="46" spans="1:10" ht="24" customHeight="1" x14ac:dyDescent="0.2">
      <c r="A46" s="30" t="s">
        <v>111</v>
      </c>
      <c r="B46" s="31" t="s">
        <v>135</v>
      </c>
      <c r="C46" s="30" t="s">
        <v>21</v>
      </c>
      <c r="D46" s="30" t="s">
        <v>134</v>
      </c>
      <c r="E46" s="252" t="s">
        <v>108</v>
      </c>
      <c r="F46" s="252"/>
      <c r="G46" s="29" t="s">
        <v>86</v>
      </c>
      <c r="H46" s="28">
        <v>0.23</v>
      </c>
      <c r="I46" s="27">
        <v>14.15</v>
      </c>
      <c r="J46" s="27">
        <v>3.25</v>
      </c>
    </row>
    <row r="47" spans="1:10" ht="24" customHeight="1" x14ac:dyDescent="0.2">
      <c r="A47" s="30" t="s">
        <v>111</v>
      </c>
      <c r="B47" s="31" t="s">
        <v>140</v>
      </c>
      <c r="C47" s="30" t="s">
        <v>21</v>
      </c>
      <c r="D47" s="30" t="s">
        <v>139</v>
      </c>
      <c r="E47" s="252" t="s">
        <v>108</v>
      </c>
      <c r="F47" s="252"/>
      <c r="G47" s="29" t="s">
        <v>86</v>
      </c>
      <c r="H47" s="28">
        <v>0.23</v>
      </c>
      <c r="I47" s="27">
        <v>18.64</v>
      </c>
      <c r="J47" s="27">
        <v>4.28</v>
      </c>
    </row>
    <row r="48" spans="1:10" ht="24" customHeight="1" thickBot="1" x14ac:dyDescent="0.25">
      <c r="A48" s="25" t="s">
        <v>97</v>
      </c>
      <c r="B48" s="26" t="s">
        <v>198</v>
      </c>
      <c r="C48" s="25" t="s">
        <v>197</v>
      </c>
      <c r="D48" s="25" t="s">
        <v>196</v>
      </c>
      <c r="E48" s="254" t="s">
        <v>98</v>
      </c>
      <c r="F48" s="254"/>
      <c r="G48" s="24" t="s">
        <v>133</v>
      </c>
      <c r="H48" s="23">
        <v>1</v>
      </c>
      <c r="I48" s="22">
        <v>13.68</v>
      </c>
      <c r="J48" s="22">
        <v>13.68</v>
      </c>
    </row>
    <row r="49" spans="1:10" ht="0.95" customHeight="1" thickTop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0" spans="1:10" s="17" customFormat="1" x14ac:dyDescent="0.2">
      <c r="A50" s="21"/>
      <c r="B50" s="21"/>
      <c r="C50" s="21"/>
      <c r="D50" s="21"/>
      <c r="E50" s="21"/>
      <c r="F50" s="20"/>
      <c r="G50" s="21"/>
      <c r="H50" s="20"/>
      <c r="I50" s="21"/>
      <c r="J50" s="20"/>
    </row>
    <row r="51" spans="1:10" ht="18" customHeight="1" x14ac:dyDescent="0.2">
      <c r="A51" s="39" t="s">
        <v>40</v>
      </c>
      <c r="B51" s="37" t="s">
        <v>9</v>
      </c>
      <c r="C51" s="39" t="s">
        <v>10</v>
      </c>
      <c r="D51" s="39" t="s">
        <v>11</v>
      </c>
      <c r="E51" s="251" t="s">
        <v>113</v>
      </c>
      <c r="F51" s="251"/>
      <c r="G51" s="38" t="s">
        <v>12</v>
      </c>
      <c r="H51" s="37" t="s">
        <v>13</v>
      </c>
      <c r="I51" s="37" t="s">
        <v>14</v>
      </c>
      <c r="J51" s="37" t="s">
        <v>16</v>
      </c>
    </row>
    <row r="52" spans="1:10" ht="24" customHeight="1" x14ac:dyDescent="0.2">
      <c r="A52" s="35" t="s">
        <v>112</v>
      </c>
      <c r="B52" s="36" t="s">
        <v>41</v>
      </c>
      <c r="C52" s="35" t="s">
        <v>37</v>
      </c>
      <c r="D52" s="35" t="s">
        <v>42</v>
      </c>
      <c r="E52" s="247" t="s">
        <v>136</v>
      </c>
      <c r="F52" s="247"/>
      <c r="G52" s="34" t="s">
        <v>39</v>
      </c>
      <c r="H52" s="33">
        <v>1</v>
      </c>
      <c r="I52" s="32">
        <v>32.85</v>
      </c>
      <c r="J52" s="32">
        <f>SUM(J53:J55)</f>
        <v>32.049919570135742</v>
      </c>
    </row>
    <row r="53" spans="1:10" ht="24" customHeight="1" x14ac:dyDescent="0.2">
      <c r="A53" s="30" t="s">
        <v>111</v>
      </c>
      <c r="B53" s="31" t="s">
        <v>135</v>
      </c>
      <c r="C53" s="30" t="s">
        <v>21</v>
      </c>
      <c r="D53" s="30" t="s">
        <v>134</v>
      </c>
      <c r="E53" s="252" t="s">
        <v>108</v>
      </c>
      <c r="F53" s="252"/>
      <c r="G53" s="29" t="s">
        <v>86</v>
      </c>
      <c r="H53" s="28">
        <v>8.6999999999999994E-2</v>
      </c>
      <c r="I53" s="27">
        <v>14.15</v>
      </c>
      <c r="J53" s="27">
        <v>1.23</v>
      </c>
    </row>
    <row r="54" spans="1:10" ht="24" customHeight="1" x14ac:dyDescent="0.2">
      <c r="A54" s="30" t="s">
        <v>111</v>
      </c>
      <c r="B54" s="31" t="s">
        <v>140</v>
      </c>
      <c r="C54" s="30" t="s">
        <v>21</v>
      </c>
      <c r="D54" s="30" t="s">
        <v>139</v>
      </c>
      <c r="E54" s="252" t="s">
        <v>108</v>
      </c>
      <c r="F54" s="252"/>
      <c r="G54" s="29" t="s">
        <v>86</v>
      </c>
      <c r="H54" s="28">
        <v>8.6999999999999994E-2</v>
      </c>
      <c r="I54" s="27">
        <v>18.64</v>
      </c>
      <c r="J54" s="27">
        <v>1.62</v>
      </c>
    </row>
    <row r="55" spans="1:10" ht="24" customHeight="1" thickBot="1" x14ac:dyDescent="0.25">
      <c r="A55" s="25" t="s">
        <v>97</v>
      </c>
      <c r="B55" s="26" t="s">
        <v>385</v>
      </c>
      <c r="C55" s="25" t="s">
        <v>37</v>
      </c>
      <c r="D55" s="25" t="s">
        <v>195</v>
      </c>
      <c r="E55" s="254" t="s">
        <v>98</v>
      </c>
      <c r="F55" s="254"/>
      <c r="G55" s="24" t="s">
        <v>39</v>
      </c>
      <c r="H55" s="23">
        <v>1.0149999999999999</v>
      </c>
      <c r="I55" s="22">
        <f>P.Mercado!F57</f>
        <v>28.768393665158371</v>
      </c>
      <c r="J55" s="22">
        <f>H55*I55</f>
        <v>29.199919570135744</v>
      </c>
    </row>
    <row r="56" spans="1:10" ht="0.95" customHeight="1" thickTop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</row>
    <row r="57" spans="1:10" s="17" customFormat="1" x14ac:dyDescent="0.2">
      <c r="A57" s="21"/>
      <c r="B57" s="21"/>
      <c r="C57" s="21"/>
      <c r="D57" s="21"/>
      <c r="E57" s="21"/>
      <c r="F57" s="20"/>
      <c r="G57" s="21"/>
      <c r="H57" s="20"/>
      <c r="I57" s="21"/>
      <c r="J57" s="20"/>
    </row>
    <row r="58" spans="1:10" ht="18" customHeight="1" x14ac:dyDescent="0.2">
      <c r="A58" s="39" t="s">
        <v>43</v>
      </c>
      <c r="B58" s="37" t="s">
        <v>9</v>
      </c>
      <c r="C58" s="39" t="s">
        <v>10</v>
      </c>
      <c r="D58" s="39" t="s">
        <v>11</v>
      </c>
      <c r="E58" s="251" t="s">
        <v>113</v>
      </c>
      <c r="F58" s="251"/>
      <c r="G58" s="38" t="s">
        <v>12</v>
      </c>
      <c r="H58" s="37" t="s">
        <v>13</v>
      </c>
      <c r="I58" s="37" t="s">
        <v>14</v>
      </c>
      <c r="J58" s="37" t="s">
        <v>16</v>
      </c>
    </row>
    <row r="59" spans="1:10" ht="24" customHeight="1" x14ac:dyDescent="0.2">
      <c r="A59" s="35" t="s">
        <v>112</v>
      </c>
      <c r="B59" s="36" t="s">
        <v>44</v>
      </c>
      <c r="C59" s="35" t="s">
        <v>21</v>
      </c>
      <c r="D59" s="35" t="s">
        <v>45</v>
      </c>
      <c r="E59" s="247" t="s">
        <v>136</v>
      </c>
      <c r="F59" s="247"/>
      <c r="G59" s="34" t="s">
        <v>39</v>
      </c>
      <c r="H59" s="33">
        <v>1</v>
      </c>
      <c r="I59" s="32">
        <v>35.35</v>
      </c>
      <c r="J59" s="32">
        <f>SUM(J60:J62)</f>
        <v>35.35</v>
      </c>
    </row>
    <row r="60" spans="1:10" ht="24" customHeight="1" x14ac:dyDescent="0.2">
      <c r="A60" s="30" t="s">
        <v>111</v>
      </c>
      <c r="B60" s="31" t="s">
        <v>135</v>
      </c>
      <c r="C60" s="30" t="s">
        <v>21</v>
      </c>
      <c r="D60" s="30" t="s">
        <v>134</v>
      </c>
      <c r="E60" s="252" t="s">
        <v>108</v>
      </c>
      <c r="F60" s="252"/>
      <c r="G60" s="29" t="s">
        <v>86</v>
      </c>
      <c r="H60" s="28">
        <v>4.07E-2</v>
      </c>
      <c r="I60" s="27">
        <v>14.15</v>
      </c>
      <c r="J60" s="27">
        <v>0.56999999999999995</v>
      </c>
    </row>
    <row r="61" spans="1:10" ht="24" customHeight="1" x14ac:dyDescent="0.2">
      <c r="A61" s="30" t="s">
        <v>111</v>
      </c>
      <c r="B61" s="31" t="s">
        <v>140</v>
      </c>
      <c r="C61" s="30" t="s">
        <v>21</v>
      </c>
      <c r="D61" s="30" t="s">
        <v>139</v>
      </c>
      <c r="E61" s="252" t="s">
        <v>108</v>
      </c>
      <c r="F61" s="252"/>
      <c r="G61" s="29" t="s">
        <v>86</v>
      </c>
      <c r="H61" s="28">
        <v>4.07E-2</v>
      </c>
      <c r="I61" s="27">
        <v>18.64</v>
      </c>
      <c r="J61" s="27">
        <v>0.75</v>
      </c>
    </row>
    <row r="62" spans="1:10" ht="24" customHeight="1" thickBot="1" x14ac:dyDescent="0.25">
      <c r="A62" s="25" t="s">
        <v>97</v>
      </c>
      <c r="B62" s="26" t="s">
        <v>194</v>
      </c>
      <c r="C62" s="25" t="s">
        <v>21</v>
      </c>
      <c r="D62" s="25" t="s">
        <v>193</v>
      </c>
      <c r="E62" s="254" t="s">
        <v>98</v>
      </c>
      <c r="F62" s="254"/>
      <c r="G62" s="24" t="s">
        <v>39</v>
      </c>
      <c r="H62" s="23">
        <v>1.1000000000000001</v>
      </c>
      <c r="I62" s="22">
        <v>30.94</v>
      </c>
      <c r="J62" s="22">
        <v>34.03</v>
      </c>
    </row>
    <row r="63" spans="1:10" ht="0.95" customHeight="1" thickTop="1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0" s="17" customFormat="1" x14ac:dyDescent="0.2">
      <c r="A64" s="21"/>
      <c r="B64" s="21"/>
      <c r="C64" s="21"/>
      <c r="D64" s="21"/>
      <c r="E64" s="21"/>
      <c r="F64" s="20"/>
      <c r="G64" s="21"/>
      <c r="H64" s="20"/>
      <c r="I64" s="21"/>
      <c r="J64" s="20"/>
    </row>
    <row r="65" spans="1:10" ht="24" customHeight="1" x14ac:dyDescent="0.2">
      <c r="A65" s="41" t="s">
        <v>46</v>
      </c>
      <c r="B65" s="41"/>
      <c r="C65" s="41"/>
      <c r="D65" s="41" t="s">
        <v>47</v>
      </c>
      <c r="E65" s="41"/>
      <c r="F65" s="250"/>
      <c r="G65" s="250"/>
      <c r="H65" s="42"/>
      <c r="I65" s="41"/>
      <c r="J65" s="40"/>
    </row>
    <row r="66" spans="1:10" ht="18" customHeight="1" x14ac:dyDescent="0.2">
      <c r="A66" s="39" t="s">
        <v>48</v>
      </c>
      <c r="B66" s="37" t="s">
        <v>9</v>
      </c>
      <c r="C66" s="39" t="s">
        <v>10</v>
      </c>
      <c r="D66" s="39" t="s">
        <v>11</v>
      </c>
      <c r="E66" s="251" t="s">
        <v>113</v>
      </c>
      <c r="F66" s="251"/>
      <c r="G66" s="38" t="s">
        <v>12</v>
      </c>
      <c r="H66" s="37" t="s">
        <v>13</v>
      </c>
      <c r="I66" s="37" t="s">
        <v>14</v>
      </c>
      <c r="J66" s="37" t="s">
        <v>16</v>
      </c>
    </row>
    <row r="67" spans="1:10" ht="24" customHeight="1" x14ac:dyDescent="0.2">
      <c r="A67" s="35" t="s">
        <v>112</v>
      </c>
      <c r="B67" s="36" t="s">
        <v>49</v>
      </c>
      <c r="C67" s="35" t="s">
        <v>37</v>
      </c>
      <c r="D67" s="35" t="s">
        <v>50</v>
      </c>
      <c r="E67" s="247" t="s">
        <v>136</v>
      </c>
      <c r="F67" s="247"/>
      <c r="G67" s="34" t="s">
        <v>51</v>
      </c>
      <c r="H67" s="33">
        <v>1</v>
      </c>
      <c r="I67" s="32">
        <f>J67</f>
        <v>3763.3033333333337</v>
      </c>
      <c r="J67" s="32">
        <f>SUM(J68:J79)</f>
        <v>3763.3033333333337</v>
      </c>
    </row>
    <row r="68" spans="1:10" ht="24" customHeight="1" x14ac:dyDescent="0.2">
      <c r="A68" s="30" t="s">
        <v>111</v>
      </c>
      <c r="B68" s="31" t="s">
        <v>148</v>
      </c>
      <c r="C68" s="30" t="s">
        <v>21</v>
      </c>
      <c r="D68" s="30" t="s">
        <v>147</v>
      </c>
      <c r="E68" s="252" t="s">
        <v>108</v>
      </c>
      <c r="F68" s="252"/>
      <c r="G68" s="29" t="s">
        <v>86</v>
      </c>
      <c r="H68" s="28">
        <v>24.269152999999999</v>
      </c>
      <c r="I68" s="27">
        <v>13.23</v>
      </c>
      <c r="J68" s="27">
        <v>321.08</v>
      </c>
    </row>
    <row r="69" spans="1:10" ht="24" customHeight="1" x14ac:dyDescent="0.2">
      <c r="A69" s="30" t="s">
        <v>111</v>
      </c>
      <c r="B69" s="31" t="s">
        <v>154</v>
      </c>
      <c r="C69" s="30" t="s">
        <v>21</v>
      </c>
      <c r="D69" s="30" t="s">
        <v>153</v>
      </c>
      <c r="E69" s="252" t="s">
        <v>108</v>
      </c>
      <c r="F69" s="252"/>
      <c r="G69" s="29" t="s">
        <v>86</v>
      </c>
      <c r="H69" s="28">
        <v>12.928426999999999</v>
      </c>
      <c r="I69" s="27">
        <v>18.46</v>
      </c>
      <c r="J69" s="27">
        <v>238.65</v>
      </c>
    </row>
    <row r="70" spans="1:10" ht="24" customHeight="1" x14ac:dyDescent="0.2">
      <c r="A70" s="25" t="s">
        <v>97</v>
      </c>
      <c r="B70" s="26" t="s">
        <v>192</v>
      </c>
      <c r="C70" s="25" t="s">
        <v>21</v>
      </c>
      <c r="D70" s="25" t="s">
        <v>191</v>
      </c>
      <c r="E70" s="254" t="s">
        <v>98</v>
      </c>
      <c r="F70" s="254"/>
      <c r="G70" s="24" t="s">
        <v>51</v>
      </c>
      <c r="H70" s="23">
        <v>521.67338700000005</v>
      </c>
      <c r="I70" s="22">
        <v>0.28999999999999998</v>
      </c>
      <c r="J70" s="22">
        <v>151.28</v>
      </c>
    </row>
    <row r="71" spans="1:10" ht="24" customHeight="1" x14ac:dyDescent="0.2">
      <c r="A71" s="25" t="s">
        <v>97</v>
      </c>
      <c r="B71" s="26" t="s">
        <v>190</v>
      </c>
      <c r="C71" s="25" t="s">
        <v>21</v>
      </c>
      <c r="D71" s="25" t="s">
        <v>189</v>
      </c>
      <c r="E71" s="254" t="s">
        <v>98</v>
      </c>
      <c r="F71" s="254"/>
      <c r="G71" s="24" t="s">
        <v>23</v>
      </c>
      <c r="H71" s="23">
        <v>4.5363000000000001E-2</v>
      </c>
      <c r="I71" s="22">
        <v>70.02</v>
      </c>
      <c r="J71" s="22">
        <v>3.17</v>
      </c>
    </row>
    <row r="72" spans="1:10" ht="24" customHeight="1" x14ac:dyDescent="0.2">
      <c r="A72" s="25" t="s">
        <v>97</v>
      </c>
      <c r="B72" s="26" t="s">
        <v>188</v>
      </c>
      <c r="C72" s="25" t="s">
        <v>21</v>
      </c>
      <c r="D72" s="25" t="s">
        <v>187</v>
      </c>
      <c r="E72" s="254" t="s">
        <v>98</v>
      </c>
      <c r="F72" s="254"/>
      <c r="G72" s="24" t="s">
        <v>23</v>
      </c>
      <c r="H72" s="23">
        <v>5.2166999999999998E-2</v>
      </c>
      <c r="I72" s="22">
        <v>70.02</v>
      </c>
      <c r="J72" s="22">
        <v>3.65</v>
      </c>
    </row>
    <row r="73" spans="1:10" ht="24" customHeight="1" x14ac:dyDescent="0.2">
      <c r="A73" s="25" t="s">
        <v>97</v>
      </c>
      <c r="B73" s="26" t="s">
        <v>186</v>
      </c>
      <c r="C73" s="25" t="s">
        <v>21</v>
      </c>
      <c r="D73" s="25" t="s">
        <v>185</v>
      </c>
      <c r="E73" s="254" t="s">
        <v>98</v>
      </c>
      <c r="F73" s="254"/>
      <c r="G73" s="24" t="s">
        <v>173</v>
      </c>
      <c r="H73" s="23">
        <v>98.664315000000002</v>
      </c>
      <c r="I73" s="22">
        <v>0.39</v>
      </c>
      <c r="J73" s="22">
        <v>38.47</v>
      </c>
    </row>
    <row r="74" spans="1:10" ht="24" customHeight="1" x14ac:dyDescent="0.2">
      <c r="A74" s="25" t="s">
        <v>97</v>
      </c>
      <c r="B74" s="26" t="s">
        <v>184</v>
      </c>
      <c r="C74" s="25" t="s">
        <v>21</v>
      </c>
      <c r="D74" s="25" t="s">
        <v>183</v>
      </c>
      <c r="E74" s="254" t="s">
        <v>98</v>
      </c>
      <c r="F74" s="254"/>
      <c r="G74" s="24" t="s">
        <v>182</v>
      </c>
      <c r="H74" s="23">
        <v>0.36290299999999998</v>
      </c>
      <c r="I74" s="22">
        <v>22.71</v>
      </c>
      <c r="J74" s="22">
        <v>8.24</v>
      </c>
    </row>
    <row r="75" spans="1:10" ht="24" customHeight="1" x14ac:dyDescent="0.2">
      <c r="A75" s="25" t="s">
        <v>97</v>
      </c>
      <c r="B75" s="26" t="s">
        <v>181</v>
      </c>
      <c r="C75" s="25" t="s">
        <v>21</v>
      </c>
      <c r="D75" s="25" t="s">
        <v>180</v>
      </c>
      <c r="E75" s="254" t="s">
        <v>98</v>
      </c>
      <c r="F75" s="254"/>
      <c r="G75" s="24" t="s">
        <v>173</v>
      </c>
      <c r="H75" s="23">
        <v>28.125</v>
      </c>
      <c r="I75" s="22">
        <v>0.64</v>
      </c>
      <c r="J75" s="22">
        <v>18</v>
      </c>
    </row>
    <row r="76" spans="1:10" ht="24" customHeight="1" x14ac:dyDescent="0.2">
      <c r="A76" s="25" t="s">
        <v>97</v>
      </c>
      <c r="B76" s="26" t="s">
        <v>179</v>
      </c>
      <c r="C76" s="25" t="s">
        <v>21</v>
      </c>
      <c r="D76" s="25" t="s">
        <v>178</v>
      </c>
      <c r="E76" s="254" t="s">
        <v>98</v>
      </c>
      <c r="F76" s="254"/>
      <c r="G76" s="24" t="s">
        <v>23</v>
      </c>
      <c r="H76" s="23">
        <v>0.38558500000000001</v>
      </c>
      <c r="I76" s="22">
        <v>66.67</v>
      </c>
      <c r="J76" s="22">
        <v>25.7</v>
      </c>
    </row>
    <row r="77" spans="1:10" ht="24" customHeight="1" x14ac:dyDescent="0.2">
      <c r="A77" s="25" t="s">
        <v>97</v>
      </c>
      <c r="B77" s="26" t="s">
        <v>177</v>
      </c>
      <c r="C77" s="25" t="s">
        <v>21</v>
      </c>
      <c r="D77" s="25" t="s">
        <v>176</v>
      </c>
      <c r="E77" s="254" t="s">
        <v>98</v>
      </c>
      <c r="F77" s="254"/>
      <c r="G77" s="24" t="s">
        <v>23</v>
      </c>
      <c r="H77" s="23">
        <v>4.5363000000000001E-2</v>
      </c>
      <c r="I77" s="22">
        <v>63.34</v>
      </c>
      <c r="J77" s="22">
        <v>2.87</v>
      </c>
    </row>
    <row r="78" spans="1:10" ht="24" customHeight="1" x14ac:dyDescent="0.2">
      <c r="A78" s="25" t="s">
        <v>97</v>
      </c>
      <c r="B78" s="26" t="s">
        <v>175</v>
      </c>
      <c r="C78" s="25" t="s">
        <v>21</v>
      </c>
      <c r="D78" s="25" t="s">
        <v>174</v>
      </c>
      <c r="E78" s="254" t="s">
        <v>98</v>
      </c>
      <c r="F78" s="254"/>
      <c r="G78" s="24" t="s">
        <v>173</v>
      </c>
      <c r="H78" s="23">
        <v>5.0806449999999996</v>
      </c>
      <c r="I78" s="22">
        <v>4.45</v>
      </c>
      <c r="J78" s="22">
        <v>22.6</v>
      </c>
    </row>
    <row r="79" spans="1:10" ht="24" customHeight="1" thickBot="1" x14ac:dyDescent="0.25">
      <c r="A79" s="25" t="s">
        <v>97</v>
      </c>
      <c r="B79" s="26" t="s">
        <v>361</v>
      </c>
      <c r="C79" s="25" t="s">
        <v>37</v>
      </c>
      <c r="D79" s="25" t="s">
        <v>172</v>
      </c>
      <c r="E79" s="254" t="s">
        <v>98</v>
      </c>
      <c r="F79" s="254"/>
      <c r="G79" s="24" t="s">
        <v>51</v>
      </c>
      <c r="H79" s="23">
        <v>1</v>
      </c>
      <c r="I79" s="22">
        <f>J79</f>
        <v>2929.5933333333337</v>
      </c>
      <c r="J79" s="22">
        <f>P.Mercado!F9</f>
        <v>2929.5933333333337</v>
      </c>
    </row>
    <row r="80" spans="1:10" ht="0.95" customHeight="1" thickTop="1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 s="17" customFormat="1" x14ac:dyDescent="0.2">
      <c r="A81" s="21"/>
      <c r="B81" s="21"/>
      <c r="C81" s="21"/>
      <c r="D81" s="21"/>
      <c r="E81" s="21"/>
      <c r="F81" s="20"/>
      <c r="G81" s="21"/>
      <c r="H81" s="20"/>
      <c r="I81" s="21"/>
      <c r="J81" s="20"/>
    </row>
    <row r="82" spans="1:10" ht="18" customHeight="1" x14ac:dyDescent="0.2">
      <c r="A82" s="39" t="s">
        <v>52</v>
      </c>
      <c r="B82" s="37" t="s">
        <v>9</v>
      </c>
      <c r="C82" s="39" t="s">
        <v>10</v>
      </c>
      <c r="D82" s="39" t="s">
        <v>11</v>
      </c>
      <c r="E82" s="251" t="s">
        <v>113</v>
      </c>
      <c r="F82" s="251"/>
      <c r="G82" s="38" t="s">
        <v>12</v>
      </c>
      <c r="H82" s="37" t="s">
        <v>13</v>
      </c>
      <c r="I82" s="37" t="s">
        <v>14</v>
      </c>
      <c r="J82" s="37" t="s">
        <v>16</v>
      </c>
    </row>
    <row r="83" spans="1:10" ht="36" customHeight="1" x14ac:dyDescent="0.2">
      <c r="A83" s="35" t="s">
        <v>112</v>
      </c>
      <c r="B83" s="36" t="s">
        <v>53</v>
      </c>
      <c r="C83" s="35" t="s">
        <v>21</v>
      </c>
      <c r="D83" s="35" t="s">
        <v>54</v>
      </c>
      <c r="E83" s="247" t="s">
        <v>136</v>
      </c>
      <c r="F83" s="247"/>
      <c r="G83" s="34" t="s">
        <v>51</v>
      </c>
      <c r="H83" s="33">
        <v>1</v>
      </c>
      <c r="I83" s="32">
        <v>379.05</v>
      </c>
      <c r="J83" s="32">
        <f>SUM(J84:J92)</f>
        <v>379.04999999999995</v>
      </c>
    </row>
    <row r="84" spans="1:10" ht="60" customHeight="1" x14ac:dyDescent="0.2">
      <c r="A84" s="30" t="s">
        <v>111</v>
      </c>
      <c r="B84" s="31" t="s">
        <v>171</v>
      </c>
      <c r="C84" s="30" t="s">
        <v>21</v>
      </c>
      <c r="D84" s="30" t="s">
        <v>170</v>
      </c>
      <c r="E84" s="252" t="s">
        <v>166</v>
      </c>
      <c r="F84" s="252"/>
      <c r="G84" s="29" t="s">
        <v>169</v>
      </c>
      <c r="H84" s="28">
        <v>1.9699999999999999E-2</v>
      </c>
      <c r="I84" s="27">
        <v>85.76</v>
      </c>
      <c r="J84" s="27">
        <v>1.68</v>
      </c>
    </row>
    <row r="85" spans="1:10" ht="60" customHeight="1" x14ac:dyDescent="0.2">
      <c r="A85" s="30" t="s">
        <v>111</v>
      </c>
      <c r="B85" s="31" t="s">
        <v>168</v>
      </c>
      <c r="C85" s="30" t="s">
        <v>21</v>
      </c>
      <c r="D85" s="30" t="s">
        <v>167</v>
      </c>
      <c r="E85" s="252" t="s">
        <v>166</v>
      </c>
      <c r="F85" s="252"/>
      <c r="G85" s="29" t="s">
        <v>165</v>
      </c>
      <c r="H85" s="28">
        <v>6.6400000000000001E-2</v>
      </c>
      <c r="I85" s="27">
        <v>35.4</v>
      </c>
      <c r="J85" s="27">
        <v>2.35</v>
      </c>
    </row>
    <row r="86" spans="1:10" ht="36" customHeight="1" x14ac:dyDescent="0.2">
      <c r="A86" s="30" t="s">
        <v>111</v>
      </c>
      <c r="B86" s="31" t="s">
        <v>164</v>
      </c>
      <c r="C86" s="30" t="s">
        <v>21</v>
      </c>
      <c r="D86" s="30" t="s">
        <v>163</v>
      </c>
      <c r="E86" s="252" t="s">
        <v>162</v>
      </c>
      <c r="F86" s="252"/>
      <c r="G86" s="29" t="s">
        <v>23</v>
      </c>
      <c r="H86" s="28">
        <v>0.1008</v>
      </c>
      <c r="I86" s="27">
        <v>929.71</v>
      </c>
      <c r="J86" s="27">
        <v>93.71</v>
      </c>
    </row>
    <row r="87" spans="1:10" ht="48" customHeight="1" x14ac:dyDescent="0.2">
      <c r="A87" s="30" t="s">
        <v>111</v>
      </c>
      <c r="B87" s="31" t="s">
        <v>161</v>
      </c>
      <c r="C87" s="30" t="s">
        <v>21</v>
      </c>
      <c r="D87" s="30" t="s">
        <v>160</v>
      </c>
      <c r="E87" s="252" t="s">
        <v>159</v>
      </c>
      <c r="F87" s="252"/>
      <c r="G87" s="29" t="s">
        <v>23</v>
      </c>
      <c r="H87" s="28">
        <v>0.16900000000000001</v>
      </c>
      <c r="I87" s="27">
        <v>143.33000000000001</v>
      </c>
      <c r="J87" s="27">
        <v>24.22</v>
      </c>
    </row>
    <row r="88" spans="1:10" ht="36" customHeight="1" x14ac:dyDescent="0.2">
      <c r="A88" s="30" t="s">
        <v>111</v>
      </c>
      <c r="B88" s="31" t="s">
        <v>158</v>
      </c>
      <c r="C88" s="30" t="s">
        <v>21</v>
      </c>
      <c r="D88" s="30" t="s">
        <v>157</v>
      </c>
      <c r="E88" s="252" t="s">
        <v>108</v>
      </c>
      <c r="F88" s="252"/>
      <c r="G88" s="29" t="s">
        <v>23</v>
      </c>
      <c r="H88" s="28">
        <v>2.0999999999999999E-3</v>
      </c>
      <c r="I88" s="27">
        <v>271.66000000000003</v>
      </c>
      <c r="J88" s="27">
        <v>0.56999999999999995</v>
      </c>
    </row>
    <row r="89" spans="1:10" ht="36" customHeight="1" x14ac:dyDescent="0.2">
      <c r="A89" s="30" t="s">
        <v>111</v>
      </c>
      <c r="B89" s="31" t="s">
        <v>156</v>
      </c>
      <c r="C89" s="30" t="s">
        <v>21</v>
      </c>
      <c r="D89" s="30" t="s">
        <v>155</v>
      </c>
      <c r="E89" s="252" t="s">
        <v>108</v>
      </c>
      <c r="F89" s="252"/>
      <c r="G89" s="29" t="s">
        <v>23</v>
      </c>
      <c r="H89" s="28">
        <v>9.1899999999999996E-2</v>
      </c>
      <c r="I89" s="27">
        <v>313.83</v>
      </c>
      <c r="J89" s="27">
        <v>28.84</v>
      </c>
    </row>
    <row r="90" spans="1:10" ht="24" customHeight="1" x14ac:dyDescent="0.2">
      <c r="A90" s="30" t="s">
        <v>111</v>
      </c>
      <c r="B90" s="31" t="s">
        <v>154</v>
      </c>
      <c r="C90" s="30" t="s">
        <v>21</v>
      </c>
      <c r="D90" s="30" t="s">
        <v>153</v>
      </c>
      <c r="E90" s="252" t="s">
        <v>108</v>
      </c>
      <c r="F90" s="252"/>
      <c r="G90" s="29" t="s">
        <v>86</v>
      </c>
      <c r="H90" s="28">
        <v>5.5872999999999999</v>
      </c>
      <c r="I90" s="27">
        <v>18.46</v>
      </c>
      <c r="J90" s="27">
        <v>103.14</v>
      </c>
    </row>
    <row r="91" spans="1:10" ht="24" customHeight="1" x14ac:dyDescent="0.2">
      <c r="A91" s="30" t="s">
        <v>111</v>
      </c>
      <c r="B91" s="31" t="s">
        <v>148</v>
      </c>
      <c r="C91" s="30" t="s">
        <v>21</v>
      </c>
      <c r="D91" s="30" t="s">
        <v>147</v>
      </c>
      <c r="E91" s="252" t="s">
        <v>108</v>
      </c>
      <c r="F91" s="252"/>
      <c r="G91" s="29" t="s">
        <v>86</v>
      </c>
      <c r="H91" s="28">
        <v>5.5872999999999999</v>
      </c>
      <c r="I91" s="27">
        <v>13.23</v>
      </c>
      <c r="J91" s="27">
        <v>73.91</v>
      </c>
    </row>
    <row r="92" spans="1:10" ht="24" customHeight="1" thickBot="1" x14ac:dyDescent="0.25">
      <c r="A92" s="25" t="s">
        <v>97</v>
      </c>
      <c r="B92" s="26" t="s">
        <v>152</v>
      </c>
      <c r="C92" s="25" t="s">
        <v>21</v>
      </c>
      <c r="D92" s="25" t="s">
        <v>151</v>
      </c>
      <c r="E92" s="254" t="s">
        <v>98</v>
      </c>
      <c r="F92" s="254"/>
      <c r="G92" s="24" t="s">
        <v>51</v>
      </c>
      <c r="H92" s="23">
        <v>35.405700000000003</v>
      </c>
      <c r="I92" s="22">
        <v>1.43</v>
      </c>
      <c r="J92" s="22">
        <v>50.63</v>
      </c>
    </row>
    <row r="93" spans="1:10" ht="0.95" customHeight="1" thickTop="1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</row>
    <row r="94" spans="1:10" s="17" customFormat="1" x14ac:dyDescent="0.2">
      <c r="A94" s="21"/>
      <c r="B94" s="21"/>
      <c r="C94" s="21"/>
      <c r="D94" s="21"/>
      <c r="E94" s="21"/>
      <c r="F94" s="20"/>
      <c r="G94" s="21"/>
      <c r="H94" s="20"/>
      <c r="I94" s="21"/>
      <c r="J94" s="20"/>
    </row>
    <row r="95" spans="1:10" ht="18" customHeight="1" x14ac:dyDescent="0.2">
      <c r="A95" s="39" t="s">
        <v>55</v>
      </c>
      <c r="B95" s="37" t="s">
        <v>9</v>
      </c>
      <c r="C95" s="39" t="s">
        <v>10</v>
      </c>
      <c r="D95" s="39" t="s">
        <v>11</v>
      </c>
      <c r="E95" s="251" t="s">
        <v>113</v>
      </c>
      <c r="F95" s="251"/>
      <c r="G95" s="38" t="s">
        <v>12</v>
      </c>
      <c r="H95" s="37" t="s">
        <v>13</v>
      </c>
      <c r="I95" s="37" t="s">
        <v>14</v>
      </c>
      <c r="J95" s="37" t="s">
        <v>16</v>
      </c>
    </row>
    <row r="96" spans="1:10" ht="24" customHeight="1" x14ac:dyDescent="0.2">
      <c r="A96" s="35" t="s">
        <v>112</v>
      </c>
      <c r="B96" s="36" t="s">
        <v>56</v>
      </c>
      <c r="C96" s="35" t="s">
        <v>37</v>
      </c>
      <c r="D96" s="35" t="s">
        <v>57</v>
      </c>
      <c r="E96" s="247" t="s">
        <v>136</v>
      </c>
      <c r="F96" s="247"/>
      <c r="G96" s="34" t="s">
        <v>51</v>
      </c>
      <c r="H96" s="33">
        <v>1</v>
      </c>
      <c r="I96" s="32">
        <v>2234.3200000000002</v>
      </c>
      <c r="J96" s="32">
        <f>SUM(J97:J99)</f>
        <v>1740.12</v>
      </c>
    </row>
    <row r="97" spans="1:10" ht="24" customHeight="1" x14ac:dyDescent="0.2">
      <c r="A97" s="30" t="s">
        <v>111</v>
      </c>
      <c r="B97" s="31" t="s">
        <v>135</v>
      </c>
      <c r="C97" s="30" t="s">
        <v>21</v>
      </c>
      <c r="D97" s="30" t="s">
        <v>134</v>
      </c>
      <c r="E97" s="252" t="s">
        <v>108</v>
      </c>
      <c r="F97" s="252"/>
      <c r="G97" s="29" t="s">
        <v>86</v>
      </c>
      <c r="H97" s="28">
        <v>1</v>
      </c>
      <c r="I97" s="27">
        <v>14.15</v>
      </c>
      <c r="J97" s="27">
        <v>14.15</v>
      </c>
    </row>
    <row r="98" spans="1:10" ht="24" customHeight="1" x14ac:dyDescent="0.2">
      <c r="A98" s="30" t="s">
        <v>111</v>
      </c>
      <c r="B98" s="31" t="s">
        <v>140</v>
      </c>
      <c r="C98" s="30" t="s">
        <v>21</v>
      </c>
      <c r="D98" s="30" t="s">
        <v>139</v>
      </c>
      <c r="E98" s="252" t="s">
        <v>108</v>
      </c>
      <c r="F98" s="252"/>
      <c r="G98" s="29" t="s">
        <v>86</v>
      </c>
      <c r="H98" s="28">
        <v>1</v>
      </c>
      <c r="I98" s="27">
        <v>18.64</v>
      </c>
      <c r="J98" s="27">
        <v>18.64</v>
      </c>
    </row>
    <row r="99" spans="1:10" ht="24" customHeight="1" thickBot="1" x14ac:dyDescent="0.25">
      <c r="A99" s="25" t="s">
        <v>97</v>
      </c>
      <c r="B99" s="26" t="s">
        <v>368</v>
      </c>
      <c r="C99" s="25" t="s">
        <v>37</v>
      </c>
      <c r="D99" s="25" t="s">
        <v>367</v>
      </c>
      <c r="E99" s="254" t="s">
        <v>98</v>
      </c>
      <c r="F99" s="254"/>
      <c r="G99" s="24" t="s">
        <v>51</v>
      </c>
      <c r="H99" s="23">
        <v>1</v>
      </c>
      <c r="I99" s="22">
        <f>J99</f>
        <v>1707.33</v>
      </c>
      <c r="J99" s="22">
        <f>P.Mercado!F17</f>
        <v>1707.33</v>
      </c>
    </row>
    <row r="100" spans="1:10" ht="0.95" customHeight="1" thickTop="1" x14ac:dyDescent="0.2">
      <c r="A100" s="19"/>
      <c r="B100" s="19"/>
      <c r="C100" s="19"/>
      <c r="D100" s="19"/>
      <c r="E100" s="19"/>
      <c r="F100" s="19"/>
      <c r="G100" s="19"/>
      <c r="H100" s="19"/>
      <c r="I100" s="19"/>
      <c r="J100" s="19"/>
    </row>
    <row r="101" spans="1:10" s="17" customFormat="1" x14ac:dyDescent="0.2">
      <c r="A101" s="21"/>
      <c r="B101" s="21"/>
      <c r="C101" s="21"/>
      <c r="D101" s="21"/>
      <c r="E101" s="21"/>
      <c r="F101" s="20"/>
      <c r="G101" s="21"/>
      <c r="H101" s="20"/>
      <c r="I101" s="21"/>
      <c r="J101" s="20"/>
    </row>
    <row r="102" spans="1:10" ht="18" customHeight="1" x14ac:dyDescent="0.2">
      <c r="A102" s="39" t="s">
        <v>58</v>
      </c>
      <c r="B102" s="37" t="s">
        <v>9</v>
      </c>
      <c r="C102" s="39" t="s">
        <v>10</v>
      </c>
      <c r="D102" s="39" t="s">
        <v>11</v>
      </c>
      <c r="E102" s="251" t="s">
        <v>113</v>
      </c>
      <c r="F102" s="251"/>
      <c r="G102" s="38" t="s">
        <v>12</v>
      </c>
      <c r="H102" s="37" t="s">
        <v>13</v>
      </c>
      <c r="I102" s="37" t="s">
        <v>14</v>
      </c>
      <c r="J102" s="37" t="s">
        <v>16</v>
      </c>
    </row>
    <row r="103" spans="1:10" ht="24" customHeight="1" x14ac:dyDescent="0.2">
      <c r="A103" s="35" t="s">
        <v>112</v>
      </c>
      <c r="B103" s="36" t="s">
        <v>59</v>
      </c>
      <c r="C103" s="35" t="s">
        <v>37</v>
      </c>
      <c r="D103" s="35" t="s">
        <v>60</v>
      </c>
      <c r="E103" s="247" t="s">
        <v>136</v>
      </c>
      <c r="F103" s="247"/>
      <c r="G103" s="34" t="s">
        <v>51</v>
      </c>
      <c r="H103" s="33">
        <v>1</v>
      </c>
      <c r="I103" s="32">
        <v>458.98</v>
      </c>
      <c r="J103" s="32">
        <f>SUM(J104:J106)</f>
        <v>360.07</v>
      </c>
    </row>
    <row r="104" spans="1:10" ht="24" customHeight="1" x14ac:dyDescent="0.2">
      <c r="A104" s="30" t="s">
        <v>111</v>
      </c>
      <c r="B104" s="31" t="s">
        <v>135</v>
      </c>
      <c r="C104" s="30" t="s">
        <v>21</v>
      </c>
      <c r="D104" s="30" t="s">
        <v>134</v>
      </c>
      <c r="E104" s="252" t="s">
        <v>108</v>
      </c>
      <c r="F104" s="252"/>
      <c r="G104" s="29" t="s">
        <v>86</v>
      </c>
      <c r="H104" s="28">
        <v>2</v>
      </c>
      <c r="I104" s="27">
        <v>14.15</v>
      </c>
      <c r="J104" s="27">
        <v>28.3</v>
      </c>
    </row>
    <row r="105" spans="1:10" ht="24" customHeight="1" x14ac:dyDescent="0.2">
      <c r="A105" s="30" t="s">
        <v>111</v>
      </c>
      <c r="B105" s="31" t="s">
        <v>140</v>
      </c>
      <c r="C105" s="30" t="s">
        <v>21</v>
      </c>
      <c r="D105" s="30" t="s">
        <v>139</v>
      </c>
      <c r="E105" s="252" t="s">
        <v>108</v>
      </c>
      <c r="F105" s="252"/>
      <c r="G105" s="29" t="s">
        <v>86</v>
      </c>
      <c r="H105" s="28">
        <v>2</v>
      </c>
      <c r="I105" s="27">
        <v>18.64</v>
      </c>
      <c r="J105" s="27">
        <v>37.28</v>
      </c>
    </row>
    <row r="106" spans="1:10" ht="24" customHeight="1" thickBot="1" x14ac:dyDescent="0.25">
      <c r="A106" s="25" t="s">
        <v>97</v>
      </c>
      <c r="B106" s="26" t="s">
        <v>370</v>
      </c>
      <c r="C106" s="25" t="s">
        <v>37</v>
      </c>
      <c r="D106" s="25" t="s">
        <v>150</v>
      </c>
      <c r="E106" s="254" t="s">
        <v>98</v>
      </c>
      <c r="F106" s="254"/>
      <c r="G106" s="24" t="s">
        <v>51</v>
      </c>
      <c r="H106" s="23">
        <v>1</v>
      </c>
      <c r="I106" s="22">
        <f>P.Mercado!F25</f>
        <v>294.49</v>
      </c>
      <c r="J106" s="22">
        <f>H106*I106</f>
        <v>294.49</v>
      </c>
    </row>
    <row r="107" spans="1:10" ht="0.95" customHeight="1" thickTop="1" x14ac:dyDescent="0.2">
      <c r="A107" s="19"/>
      <c r="B107" s="19"/>
      <c r="C107" s="19"/>
      <c r="D107" s="19"/>
      <c r="E107" s="19"/>
      <c r="F107" s="19"/>
      <c r="G107" s="19"/>
      <c r="H107" s="19"/>
      <c r="I107" s="19"/>
      <c r="J107" s="19"/>
    </row>
    <row r="108" spans="1:10" s="17" customFormat="1" x14ac:dyDescent="0.2">
      <c r="A108" s="21"/>
      <c r="B108" s="21"/>
      <c r="C108" s="21"/>
      <c r="D108" s="21"/>
      <c r="E108" s="21"/>
      <c r="F108" s="20"/>
      <c r="G108" s="21"/>
      <c r="H108" s="20"/>
      <c r="I108" s="21"/>
      <c r="J108" s="20"/>
    </row>
    <row r="109" spans="1:10" ht="18" customHeight="1" x14ac:dyDescent="0.2">
      <c r="A109" s="39" t="s">
        <v>61</v>
      </c>
      <c r="B109" s="37" t="s">
        <v>9</v>
      </c>
      <c r="C109" s="39" t="s">
        <v>10</v>
      </c>
      <c r="D109" s="39" t="s">
        <v>11</v>
      </c>
      <c r="E109" s="251" t="s">
        <v>113</v>
      </c>
      <c r="F109" s="251"/>
      <c r="G109" s="38" t="s">
        <v>12</v>
      </c>
      <c r="H109" s="37" t="s">
        <v>13</v>
      </c>
      <c r="I109" s="37" t="s">
        <v>14</v>
      </c>
      <c r="J109" s="37" t="s">
        <v>16</v>
      </c>
    </row>
    <row r="110" spans="1:10" ht="24" customHeight="1" x14ac:dyDescent="0.2">
      <c r="A110" s="35" t="s">
        <v>112</v>
      </c>
      <c r="B110" s="36" t="s">
        <v>62</v>
      </c>
      <c r="C110" s="35" t="s">
        <v>37</v>
      </c>
      <c r="D110" s="35" t="s">
        <v>63</v>
      </c>
      <c r="E110" s="247" t="s">
        <v>136</v>
      </c>
      <c r="F110" s="247"/>
      <c r="G110" s="34" t="s">
        <v>51</v>
      </c>
      <c r="H110" s="33">
        <v>1</v>
      </c>
      <c r="I110" s="32">
        <v>246.85</v>
      </c>
      <c r="J110" s="32">
        <f>SUM(J111:J113)</f>
        <v>172.29388888888889</v>
      </c>
    </row>
    <row r="111" spans="1:10" ht="24" customHeight="1" x14ac:dyDescent="0.2">
      <c r="A111" s="30" t="s">
        <v>111</v>
      </c>
      <c r="B111" s="31" t="s">
        <v>140</v>
      </c>
      <c r="C111" s="30" t="s">
        <v>21</v>
      </c>
      <c r="D111" s="30" t="s">
        <v>139</v>
      </c>
      <c r="E111" s="252" t="s">
        <v>108</v>
      </c>
      <c r="F111" s="252"/>
      <c r="G111" s="29" t="s">
        <v>86</v>
      </c>
      <c r="H111" s="28">
        <v>2</v>
      </c>
      <c r="I111" s="27">
        <v>18.64</v>
      </c>
      <c r="J111" s="27">
        <v>37.28</v>
      </c>
    </row>
    <row r="112" spans="1:10" ht="24" customHeight="1" x14ac:dyDescent="0.2">
      <c r="A112" s="30" t="s">
        <v>111</v>
      </c>
      <c r="B112" s="31" t="s">
        <v>148</v>
      </c>
      <c r="C112" s="30" t="s">
        <v>21</v>
      </c>
      <c r="D112" s="30" t="s">
        <v>147</v>
      </c>
      <c r="E112" s="252" t="s">
        <v>108</v>
      </c>
      <c r="F112" s="252"/>
      <c r="G112" s="29" t="s">
        <v>86</v>
      </c>
      <c r="H112" s="28">
        <v>2</v>
      </c>
      <c r="I112" s="27">
        <v>13.23</v>
      </c>
      <c r="J112" s="27">
        <v>26.46</v>
      </c>
    </row>
    <row r="113" spans="1:10" ht="24" customHeight="1" thickBot="1" x14ac:dyDescent="0.25">
      <c r="A113" s="25" t="s">
        <v>97</v>
      </c>
      <c r="B113" s="26" t="s">
        <v>371</v>
      </c>
      <c r="C113" s="25" t="s">
        <v>37</v>
      </c>
      <c r="D113" s="25" t="s">
        <v>392</v>
      </c>
      <c r="E113" s="254" t="s">
        <v>98</v>
      </c>
      <c r="F113" s="254"/>
      <c r="G113" s="24" t="s">
        <v>51</v>
      </c>
      <c r="H113" s="23">
        <v>1</v>
      </c>
      <c r="I113" s="22">
        <f>J113</f>
        <v>108.55388888888889</v>
      </c>
      <c r="J113" s="22">
        <f>P.Mercado!F33</f>
        <v>108.55388888888889</v>
      </c>
    </row>
    <row r="114" spans="1:10" ht="0.95" customHeight="1" thickTop="1" x14ac:dyDescent="0.2">
      <c r="A114" s="19"/>
      <c r="B114" s="19"/>
      <c r="C114" s="19"/>
      <c r="D114" s="19"/>
      <c r="E114" s="19"/>
      <c r="F114" s="19"/>
      <c r="G114" s="19"/>
      <c r="H114" s="19"/>
      <c r="I114" s="19"/>
      <c r="J114" s="19"/>
    </row>
    <row r="115" spans="1:10" s="17" customFormat="1" x14ac:dyDescent="0.2">
      <c r="A115" s="21"/>
      <c r="B115" s="21"/>
      <c r="C115" s="21"/>
      <c r="D115" s="21"/>
      <c r="E115" s="21"/>
      <c r="F115" s="20"/>
      <c r="G115" s="21"/>
      <c r="H115" s="20"/>
      <c r="I115" s="21"/>
      <c r="J115" s="20"/>
    </row>
    <row r="116" spans="1:10" ht="18" customHeight="1" x14ac:dyDescent="0.2">
      <c r="A116" s="39" t="s">
        <v>64</v>
      </c>
      <c r="B116" s="37" t="s">
        <v>9</v>
      </c>
      <c r="C116" s="39" t="s">
        <v>10</v>
      </c>
      <c r="D116" s="39" t="s">
        <v>11</v>
      </c>
      <c r="E116" s="251" t="s">
        <v>113</v>
      </c>
      <c r="F116" s="251"/>
      <c r="G116" s="38" t="s">
        <v>12</v>
      </c>
      <c r="H116" s="37" t="s">
        <v>13</v>
      </c>
      <c r="I116" s="37" t="s">
        <v>14</v>
      </c>
      <c r="J116" s="37" t="s">
        <v>16</v>
      </c>
    </row>
    <row r="117" spans="1:10" ht="24" customHeight="1" x14ac:dyDescent="0.2">
      <c r="A117" s="35" t="s">
        <v>112</v>
      </c>
      <c r="B117" s="36" t="s">
        <v>65</v>
      </c>
      <c r="C117" s="35" t="s">
        <v>37</v>
      </c>
      <c r="D117" s="35" t="s">
        <v>66</v>
      </c>
      <c r="E117" s="247" t="s">
        <v>136</v>
      </c>
      <c r="F117" s="247"/>
      <c r="G117" s="34" t="s">
        <v>51</v>
      </c>
      <c r="H117" s="33">
        <v>1</v>
      </c>
      <c r="I117" s="32">
        <v>872.99</v>
      </c>
      <c r="J117" s="32">
        <f>SUM(J118:J120)</f>
        <v>351.61</v>
      </c>
    </row>
    <row r="118" spans="1:10" ht="24" customHeight="1" x14ac:dyDescent="0.2">
      <c r="A118" s="30" t="s">
        <v>111</v>
      </c>
      <c r="B118" s="31" t="s">
        <v>140</v>
      </c>
      <c r="C118" s="30" t="s">
        <v>21</v>
      </c>
      <c r="D118" s="30" t="s">
        <v>139</v>
      </c>
      <c r="E118" s="252" t="s">
        <v>108</v>
      </c>
      <c r="F118" s="252"/>
      <c r="G118" s="29" t="s">
        <v>86</v>
      </c>
      <c r="H118" s="28">
        <v>1.5</v>
      </c>
      <c r="I118" s="27">
        <v>18.64</v>
      </c>
      <c r="J118" s="27">
        <v>27.96</v>
      </c>
    </row>
    <row r="119" spans="1:10" ht="24" customHeight="1" x14ac:dyDescent="0.2">
      <c r="A119" s="30" t="s">
        <v>111</v>
      </c>
      <c r="B119" s="31" t="s">
        <v>148</v>
      </c>
      <c r="C119" s="30" t="s">
        <v>21</v>
      </c>
      <c r="D119" s="30" t="s">
        <v>147</v>
      </c>
      <c r="E119" s="252" t="s">
        <v>108</v>
      </c>
      <c r="F119" s="252"/>
      <c r="G119" s="29" t="s">
        <v>86</v>
      </c>
      <c r="H119" s="28">
        <v>1.5</v>
      </c>
      <c r="I119" s="27">
        <v>13.23</v>
      </c>
      <c r="J119" s="27">
        <v>19.84</v>
      </c>
    </row>
    <row r="120" spans="1:10" ht="24" customHeight="1" thickBot="1" x14ac:dyDescent="0.25">
      <c r="A120" s="25" t="s">
        <v>97</v>
      </c>
      <c r="B120" s="26" t="s">
        <v>372</v>
      </c>
      <c r="C120" s="25" t="s">
        <v>37</v>
      </c>
      <c r="D120" s="25" t="s">
        <v>149</v>
      </c>
      <c r="E120" s="254" t="s">
        <v>98</v>
      </c>
      <c r="F120" s="254"/>
      <c r="G120" s="24" t="s">
        <v>51</v>
      </c>
      <c r="H120" s="23">
        <v>1</v>
      </c>
      <c r="I120" s="22">
        <f>P.Mercado!E41</f>
        <v>303.81</v>
      </c>
      <c r="J120" s="22">
        <f>P.Mercado!F41</f>
        <v>303.81</v>
      </c>
    </row>
    <row r="121" spans="1:10" ht="0.95" customHeight="1" thickTop="1" x14ac:dyDescent="0.2">
      <c r="A121" s="19"/>
      <c r="B121" s="19"/>
      <c r="C121" s="19"/>
      <c r="D121" s="19"/>
      <c r="E121" s="19"/>
      <c r="F121" s="19"/>
      <c r="G121" s="19"/>
      <c r="H121" s="19"/>
      <c r="I121" s="19"/>
      <c r="J121" s="19"/>
    </row>
    <row r="122" spans="1:10" s="17" customFormat="1" x14ac:dyDescent="0.2">
      <c r="A122" s="21"/>
      <c r="B122" s="21"/>
      <c r="C122" s="21"/>
      <c r="D122" s="21"/>
      <c r="E122" s="21"/>
      <c r="F122" s="20"/>
      <c r="G122" s="21"/>
      <c r="H122" s="20"/>
      <c r="I122" s="21"/>
      <c r="J122" s="20"/>
    </row>
    <row r="123" spans="1:10" ht="18" customHeight="1" x14ac:dyDescent="0.2">
      <c r="A123" s="39" t="s">
        <v>67</v>
      </c>
      <c r="B123" s="37" t="s">
        <v>9</v>
      </c>
      <c r="C123" s="39" t="s">
        <v>10</v>
      </c>
      <c r="D123" s="39" t="s">
        <v>11</v>
      </c>
      <c r="E123" s="251" t="s">
        <v>113</v>
      </c>
      <c r="F123" s="251"/>
      <c r="G123" s="38" t="s">
        <v>12</v>
      </c>
      <c r="H123" s="37" t="s">
        <v>13</v>
      </c>
      <c r="I123" s="37" t="s">
        <v>14</v>
      </c>
      <c r="J123" s="37" t="s">
        <v>16</v>
      </c>
    </row>
    <row r="124" spans="1:10" ht="36" customHeight="1" x14ac:dyDescent="0.2">
      <c r="A124" s="35" t="s">
        <v>112</v>
      </c>
      <c r="B124" s="36" t="s">
        <v>68</v>
      </c>
      <c r="C124" s="35" t="s">
        <v>21</v>
      </c>
      <c r="D124" s="35" t="s">
        <v>69</v>
      </c>
      <c r="E124" s="247" t="s">
        <v>136</v>
      </c>
      <c r="F124" s="247"/>
      <c r="G124" s="34" t="s">
        <v>51</v>
      </c>
      <c r="H124" s="33">
        <v>1</v>
      </c>
      <c r="I124" s="32">
        <v>324.43</v>
      </c>
      <c r="J124" s="32">
        <f>SUM(J125:J127)</f>
        <v>324.43</v>
      </c>
    </row>
    <row r="125" spans="1:10" ht="24" customHeight="1" x14ac:dyDescent="0.2">
      <c r="A125" s="30" t="s">
        <v>111</v>
      </c>
      <c r="B125" s="31" t="s">
        <v>140</v>
      </c>
      <c r="C125" s="30" t="s">
        <v>21</v>
      </c>
      <c r="D125" s="30" t="s">
        <v>139</v>
      </c>
      <c r="E125" s="252" t="s">
        <v>108</v>
      </c>
      <c r="F125" s="252"/>
      <c r="G125" s="29" t="s">
        <v>86</v>
      </c>
      <c r="H125" s="28">
        <v>2</v>
      </c>
      <c r="I125" s="27">
        <v>18.64</v>
      </c>
      <c r="J125" s="27">
        <v>37.28</v>
      </c>
    </row>
    <row r="126" spans="1:10" ht="24" customHeight="1" x14ac:dyDescent="0.2">
      <c r="A126" s="30" t="s">
        <v>111</v>
      </c>
      <c r="B126" s="31" t="s">
        <v>148</v>
      </c>
      <c r="C126" s="30" t="s">
        <v>21</v>
      </c>
      <c r="D126" s="30" t="s">
        <v>147</v>
      </c>
      <c r="E126" s="252" t="s">
        <v>108</v>
      </c>
      <c r="F126" s="252"/>
      <c r="G126" s="29" t="s">
        <v>86</v>
      </c>
      <c r="H126" s="28">
        <v>2</v>
      </c>
      <c r="I126" s="27">
        <v>13.23</v>
      </c>
      <c r="J126" s="27">
        <v>26.46</v>
      </c>
    </row>
    <row r="127" spans="1:10" ht="36" customHeight="1" thickBot="1" x14ac:dyDescent="0.25">
      <c r="A127" s="25" t="s">
        <v>97</v>
      </c>
      <c r="B127" s="26" t="s">
        <v>146</v>
      </c>
      <c r="C127" s="25" t="s">
        <v>21</v>
      </c>
      <c r="D127" s="25" t="s">
        <v>145</v>
      </c>
      <c r="E127" s="254" t="s">
        <v>98</v>
      </c>
      <c r="F127" s="254"/>
      <c r="G127" s="24" t="s">
        <v>51</v>
      </c>
      <c r="H127" s="23">
        <v>1</v>
      </c>
      <c r="I127" s="22">
        <v>260.69</v>
      </c>
      <c r="J127" s="22">
        <v>260.69</v>
      </c>
    </row>
    <row r="128" spans="1:10" ht="0.95" customHeight="1" thickTop="1" x14ac:dyDescent="0.2">
      <c r="A128" s="19"/>
      <c r="B128" s="19"/>
      <c r="C128" s="19"/>
      <c r="D128" s="19"/>
      <c r="E128" s="19"/>
      <c r="F128" s="19"/>
      <c r="G128" s="19"/>
      <c r="H128" s="19"/>
      <c r="I128" s="19"/>
      <c r="J128" s="19"/>
    </row>
    <row r="129" spans="1:10" s="17" customFormat="1" x14ac:dyDescent="0.2">
      <c r="A129" s="21"/>
      <c r="B129" s="21"/>
      <c r="C129" s="21"/>
      <c r="D129" s="21"/>
      <c r="E129" s="21"/>
      <c r="F129" s="20"/>
      <c r="G129" s="21"/>
      <c r="H129" s="20"/>
      <c r="I129" s="21"/>
      <c r="J129" s="20"/>
    </row>
    <row r="130" spans="1:10" ht="18" customHeight="1" x14ac:dyDescent="0.2">
      <c r="A130" s="39" t="s">
        <v>70</v>
      </c>
      <c r="B130" s="37" t="s">
        <v>9</v>
      </c>
      <c r="C130" s="39" t="s">
        <v>10</v>
      </c>
      <c r="D130" s="39" t="s">
        <v>11</v>
      </c>
      <c r="E130" s="251" t="s">
        <v>113</v>
      </c>
      <c r="F130" s="251"/>
      <c r="G130" s="38" t="s">
        <v>12</v>
      </c>
      <c r="H130" s="37" t="s">
        <v>13</v>
      </c>
      <c r="I130" s="37" t="s">
        <v>14</v>
      </c>
      <c r="J130" s="37" t="s">
        <v>16</v>
      </c>
    </row>
    <row r="131" spans="1:10" ht="24" customHeight="1" x14ac:dyDescent="0.2">
      <c r="A131" s="35" t="s">
        <v>112</v>
      </c>
      <c r="B131" s="36" t="s">
        <v>71</v>
      </c>
      <c r="C131" s="35" t="s">
        <v>37</v>
      </c>
      <c r="D131" s="35" t="s">
        <v>72</v>
      </c>
      <c r="E131" s="247" t="s">
        <v>136</v>
      </c>
      <c r="F131" s="247"/>
      <c r="G131" s="34" t="s">
        <v>39</v>
      </c>
      <c r="H131" s="33">
        <v>1</v>
      </c>
      <c r="I131" s="32">
        <v>7.77</v>
      </c>
      <c r="J131" s="32">
        <f>SUM(J132:J134)</f>
        <v>7.77</v>
      </c>
    </row>
    <row r="132" spans="1:10" ht="24" customHeight="1" x14ac:dyDescent="0.2">
      <c r="A132" s="30" t="s">
        <v>111</v>
      </c>
      <c r="B132" s="31" t="s">
        <v>135</v>
      </c>
      <c r="C132" s="30" t="s">
        <v>21</v>
      </c>
      <c r="D132" s="30" t="s">
        <v>134</v>
      </c>
      <c r="E132" s="252" t="s">
        <v>108</v>
      </c>
      <c r="F132" s="252"/>
      <c r="G132" s="29" t="s">
        <v>86</v>
      </c>
      <c r="H132" s="28">
        <v>9.5699999999999993E-2</v>
      </c>
      <c r="I132" s="27">
        <v>14.15</v>
      </c>
      <c r="J132" s="27">
        <v>1.35</v>
      </c>
    </row>
    <row r="133" spans="1:10" ht="24" customHeight="1" x14ac:dyDescent="0.2">
      <c r="A133" s="30" t="s">
        <v>111</v>
      </c>
      <c r="B133" s="31" t="s">
        <v>140</v>
      </c>
      <c r="C133" s="30" t="s">
        <v>21</v>
      </c>
      <c r="D133" s="30" t="s">
        <v>139</v>
      </c>
      <c r="E133" s="252" t="s">
        <v>108</v>
      </c>
      <c r="F133" s="252"/>
      <c r="G133" s="29" t="s">
        <v>86</v>
      </c>
      <c r="H133" s="28">
        <v>9.5699999999999993E-2</v>
      </c>
      <c r="I133" s="27">
        <v>18.64</v>
      </c>
      <c r="J133" s="27">
        <v>1.78</v>
      </c>
    </row>
    <row r="134" spans="1:10" ht="24" customHeight="1" thickBot="1" x14ac:dyDescent="0.25">
      <c r="A134" s="25" t="s">
        <v>97</v>
      </c>
      <c r="B134" s="26" t="s">
        <v>144</v>
      </c>
      <c r="C134" s="25" t="s">
        <v>21</v>
      </c>
      <c r="D134" s="25" t="s">
        <v>143</v>
      </c>
      <c r="E134" s="254" t="s">
        <v>98</v>
      </c>
      <c r="F134" s="254"/>
      <c r="G134" s="24" t="s">
        <v>39</v>
      </c>
      <c r="H134" s="23">
        <v>1</v>
      </c>
      <c r="I134" s="22">
        <v>4.6399999999999997</v>
      </c>
      <c r="J134" s="22">
        <v>4.6399999999999997</v>
      </c>
    </row>
    <row r="135" spans="1:10" ht="0.95" customHeight="1" thickTop="1" x14ac:dyDescent="0.2">
      <c r="A135" s="19"/>
      <c r="B135" s="19"/>
      <c r="C135" s="19"/>
      <c r="D135" s="19"/>
      <c r="E135" s="19"/>
      <c r="F135" s="19"/>
      <c r="G135" s="19"/>
      <c r="H135" s="19"/>
      <c r="I135" s="19"/>
      <c r="J135" s="19"/>
    </row>
    <row r="136" spans="1:10" s="17" customFormat="1" x14ac:dyDescent="0.2">
      <c r="A136" s="21"/>
      <c r="B136" s="21"/>
      <c r="C136" s="21"/>
      <c r="D136" s="21"/>
      <c r="E136" s="21"/>
      <c r="F136" s="20"/>
      <c r="G136" s="21"/>
      <c r="H136" s="20"/>
      <c r="I136" s="21"/>
      <c r="J136" s="20"/>
    </row>
    <row r="137" spans="1:10" ht="18" customHeight="1" x14ac:dyDescent="0.2">
      <c r="A137" s="39" t="s">
        <v>73</v>
      </c>
      <c r="B137" s="37" t="s">
        <v>9</v>
      </c>
      <c r="C137" s="39" t="s">
        <v>10</v>
      </c>
      <c r="D137" s="39" t="s">
        <v>11</v>
      </c>
      <c r="E137" s="251" t="s">
        <v>113</v>
      </c>
      <c r="F137" s="251"/>
      <c r="G137" s="38" t="s">
        <v>12</v>
      </c>
      <c r="H137" s="37" t="s">
        <v>13</v>
      </c>
      <c r="I137" s="37" t="s">
        <v>14</v>
      </c>
      <c r="J137" s="37" t="s">
        <v>16</v>
      </c>
    </row>
    <row r="138" spans="1:10" ht="24" customHeight="1" x14ac:dyDescent="0.2">
      <c r="A138" s="35" t="s">
        <v>112</v>
      </c>
      <c r="B138" s="36" t="s">
        <v>74</v>
      </c>
      <c r="C138" s="35" t="s">
        <v>21</v>
      </c>
      <c r="D138" s="35" t="s">
        <v>75</v>
      </c>
      <c r="E138" s="247" t="s">
        <v>136</v>
      </c>
      <c r="F138" s="247"/>
      <c r="G138" s="34" t="s">
        <v>51</v>
      </c>
      <c r="H138" s="33">
        <v>1</v>
      </c>
      <c r="I138" s="32">
        <v>79.900000000000006</v>
      </c>
      <c r="J138" s="32">
        <f>SUM(J139:J141)</f>
        <v>79.900000000000006</v>
      </c>
    </row>
    <row r="139" spans="1:10" ht="24" customHeight="1" x14ac:dyDescent="0.2">
      <c r="A139" s="30" t="s">
        <v>111</v>
      </c>
      <c r="B139" s="31" t="s">
        <v>135</v>
      </c>
      <c r="C139" s="30" t="s">
        <v>21</v>
      </c>
      <c r="D139" s="30" t="s">
        <v>134</v>
      </c>
      <c r="E139" s="252" t="s">
        <v>108</v>
      </c>
      <c r="F139" s="252"/>
      <c r="G139" s="29" t="s">
        <v>86</v>
      </c>
      <c r="H139" s="28">
        <v>0.39550000000000002</v>
      </c>
      <c r="I139" s="27">
        <v>14.15</v>
      </c>
      <c r="J139" s="27">
        <v>5.59</v>
      </c>
    </row>
    <row r="140" spans="1:10" ht="24" customHeight="1" x14ac:dyDescent="0.2">
      <c r="A140" s="30" t="s">
        <v>111</v>
      </c>
      <c r="B140" s="31" t="s">
        <v>140</v>
      </c>
      <c r="C140" s="30" t="s">
        <v>21</v>
      </c>
      <c r="D140" s="30" t="s">
        <v>139</v>
      </c>
      <c r="E140" s="252" t="s">
        <v>108</v>
      </c>
      <c r="F140" s="252"/>
      <c r="G140" s="29" t="s">
        <v>86</v>
      </c>
      <c r="H140" s="28">
        <v>0.39550000000000002</v>
      </c>
      <c r="I140" s="27">
        <v>18.64</v>
      </c>
      <c r="J140" s="27">
        <v>7.37</v>
      </c>
    </row>
    <row r="141" spans="1:10" ht="36" customHeight="1" thickBot="1" x14ac:dyDescent="0.25">
      <c r="A141" s="25" t="s">
        <v>97</v>
      </c>
      <c r="B141" s="26" t="s">
        <v>142</v>
      </c>
      <c r="C141" s="25" t="s">
        <v>21</v>
      </c>
      <c r="D141" s="25" t="s">
        <v>141</v>
      </c>
      <c r="E141" s="254" t="s">
        <v>98</v>
      </c>
      <c r="F141" s="254"/>
      <c r="G141" s="24" t="s">
        <v>51</v>
      </c>
      <c r="H141" s="23">
        <v>1</v>
      </c>
      <c r="I141" s="22">
        <v>66.94</v>
      </c>
      <c r="J141" s="22">
        <v>66.94</v>
      </c>
    </row>
    <row r="142" spans="1:10" ht="0.95" customHeight="1" thickTop="1" x14ac:dyDescent="0.2">
      <c r="A142" s="19"/>
      <c r="B142" s="19"/>
      <c r="C142" s="19"/>
      <c r="D142" s="19"/>
      <c r="E142" s="19"/>
      <c r="F142" s="19"/>
      <c r="G142" s="19"/>
      <c r="H142" s="19"/>
      <c r="I142" s="19"/>
      <c r="J142" s="19"/>
    </row>
    <row r="143" spans="1:10" s="17" customFormat="1" x14ac:dyDescent="0.2">
      <c r="A143" s="21"/>
      <c r="B143" s="21"/>
      <c r="C143" s="21"/>
      <c r="D143" s="21"/>
      <c r="E143" s="21"/>
      <c r="F143" s="20"/>
      <c r="G143" s="21"/>
      <c r="H143" s="20"/>
      <c r="I143" s="21"/>
      <c r="J143" s="20"/>
    </row>
    <row r="144" spans="1:10" ht="18" customHeight="1" x14ac:dyDescent="0.2">
      <c r="A144" s="39" t="s">
        <v>76</v>
      </c>
      <c r="B144" s="37" t="s">
        <v>9</v>
      </c>
      <c r="C144" s="39" t="s">
        <v>10</v>
      </c>
      <c r="D144" s="39" t="s">
        <v>11</v>
      </c>
      <c r="E144" s="251" t="s">
        <v>113</v>
      </c>
      <c r="F144" s="251"/>
      <c r="G144" s="38" t="s">
        <v>12</v>
      </c>
      <c r="H144" s="37" t="s">
        <v>13</v>
      </c>
      <c r="I144" s="37" t="s">
        <v>14</v>
      </c>
      <c r="J144" s="37" t="s">
        <v>16</v>
      </c>
    </row>
    <row r="145" spans="1:10" ht="36" customHeight="1" x14ac:dyDescent="0.2">
      <c r="A145" s="35" t="s">
        <v>112</v>
      </c>
      <c r="B145" s="36" t="s">
        <v>77</v>
      </c>
      <c r="C145" s="35" t="s">
        <v>37</v>
      </c>
      <c r="D145" s="35" t="s">
        <v>78</v>
      </c>
      <c r="E145" s="247" t="s">
        <v>136</v>
      </c>
      <c r="F145" s="247"/>
      <c r="G145" s="34" t="s">
        <v>51</v>
      </c>
      <c r="H145" s="33">
        <v>1</v>
      </c>
      <c r="I145" s="32">
        <v>19.75</v>
      </c>
      <c r="J145" s="32">
        <f>SUM(J146:J148)</f>
        <v>19.75</v>
      </c>
    </row>
    <row r="146" spans="1:10" ht="24" customHeight="1" x14ac:dyDescent="0.2">
      <c r="A146" s="30" t="s">
        <v>111</v>
      </c>
      <c r="B146" s="31" t="s">
        <v>135</v>
      </c>
      <c r="C146" s="30" t="s">
        <v>21</v>
      </c>
      <c r="D146" s="30" t="s">
        <v>134</v>
      </c>
      <c r="E146" s="252" t="s">
        <v>108</v>
      </c>
      <c r="F146" s="252"/>
      <c r="G146" s="29" t="s">
        <v>86</v>
      </c>
      <c r="H146" s="28">
        <v>0.2</v>
      </c>
      <c r="I146" s="27">
        <v>14.15</v>
      </c>
      <c r="J146" s="27">
        <v>2.83</v>
      </c>
    </row>
    <row r="147" spans="1:10" ht="24" customHeight="1" x14ac:dyDescent="0.2">
      <c r="A147" s="30" t="s">
        <v>111</v>
      </c>
      <c r="B147" s="31" t="s">
        <v>140</v>
      </c>
      <c r="C147" s="30" t="s">
        <v>21</v>
      </c>
      <c r="D147" s="30" t="s">
        <v>139</v>
      </c>
      <c r="E147" s="252" t="s">
        <v>108</v>
      </c>
      <c r="F147" s="252"/>
      <c r="G147" s="29" t="s">
        <v>86</v>
      </c>
      <c r="H147" s="28">
        <v>0.2</v>
      </c>
      <c r="I147" s="27">
        <v>18.64</v>
      </c>
      <c r="J147" s="27">
        <v>3.72</v>
      </c>
    </row>
    <row r="148" spans="1:10" ht="24" customHeight="1" thickBot="1" x14ac:dyDescent="0.25">
      <c r="A148" s="25" t="s">
        <v>97</v>
      </c>
      <c r="B148" s="26" t="s">
        <v>138</v>
      </c>
      <c r="C148" s="25" t="s">
        <v>21</v>
      </c>
      <c r="D148" s="25" t="s">
        <v>137</v>
      </c>
      <c r="E148" s="254" t="s">
        <v>98</v>
      </c>
      <c r="F148" s="254"/>
      <c r="G148" s="24" t="s">
        <v>51</v>
      </c>
      <c r="H148" s="23">
        <v>1</v>
      </c>
      <c r="I148" s="22">
        <v>13.2</v>
      </c>
      <c r="J148" s="22">
        <v>13.2</v>
      </c>
    </row>
    <row r="149" spans="1:10" ht="0.95" customHeight="1" thickTop="1" x14ac:dyDescent="0.2">
      <c r="A149" s="19"/>
      <c r="B149" s="19"/>
      <c r="C149" s="19"/>
      <c r="D149" s="19"/>
      <c r="E149" s="19"/>
      <c r="F149" s="19"/>
      <c r="G149" s="19"/>
      <c r="H149" s="19"/>
      <c r="I149" s="19"/>
      <c r="J149" s="19"/>
    </row>
    <row r="150" spans="1:10" s="17" customFormat="1" x14ac:dyDescent="0.2">
      <c r="A150" s="21"/>
      <c r="B150" s="21"/>
      <c r="C150" s="21"/>
      <c r="D150" s="21"/>
      <c r="E150" s="21"/>
      <c r="F150" s="20"/>
      <c r="G150" s="21"/>
      <c r="H150" s="20"/>
      <c r="I150" s="21"/>
      <c r="J150" s="20"/>
    </row>
    <row r="151" spans="1:10" ht="18" customHeight="1" x14ac:dyDescent="0.2">
      <c r="A151" s="39" t="s">
        <v>79</v>
      </c>
      <c r="B151" s="37" t="s">
        <v>9</v>
      </c>
      <c r="C151" s="39" t="s">
        <v>10</v>
      </c>
      <c r="D151" s="39" t="s">
        <v>11</v>
      </c>
      <c r="E151" s="251" t="s">
        <v>113</v>
      </c>
      <c r="F151" s="251"/>
      <c r="G151" s="38" t="s">
        <v>12</v>
      </c>
      <c r="H151" s="37" t="s">
        <v>13</v>
      </c>
      <c r="I151" s="37" t="s">
        <v>14</v>
      </c>
      <c r="J151" s="37" t="s">
        <v>16</v>
      </c>
    </row>
    <row r="152" spans="1:10" ht="24" customHeight="1" x14ac:dyDescent="0.2">
      <c r="A152" s="35" t="s">
        <v>112</v>
      </c>
      <c r="B152" s="36" t="s">
        <v>80</v>
      </c>
      <c r="C152" s="35" t="s">
        <v>37</v>
      </c>
      <c r="D152" s="35" t="s">
        <v>81</v>
      </c>
      <c r="E152" s="247" t="s">
        <v>136</v>
      </c>
      <c r="F152" s="247"/>
      <c r="G152" s="34" t="s">
        <v>39</v>
      </c>
      <c r="H152" s="33">
        <v>1</v>
      </c>
      <c r="I152" s="32">
        <v>1.56</v>
      </c>
      <c r="J152" s="32">
        <f>SUM(J153:J155)</f>
        <v>1.5621888888888886</v>
      </c>
    </row>
    <row r="153" spans="1:10" ht="24" customHeight="1" x14ac:dyDescent="0.2">
      <c r="A153" s="30" t="s">
        <v>111</v>
      </c>
      <c r="B153" s="31" t="s">
        <v>135</v>
      </c>
      <c r="C153" s="30" t="s">
        <v>21</v>
      </c>
      <c r="D153" s="30" t="s">
        <v>134</v>
      </c>
      <c r="E153" s="252" t="s">
        <v>108</v>
      </c>
      <c r="F153" s="252"/>
      <c r="G153" s="29" t="s">
        <v>86</v>
      </c>
      <c r="H153" s="28">
        <v>0.05</v>
      </c>
      <c r="I153" s="27">
        <v>14.15</v>
      </c>
      <c r="J153" s="27">
        <f>H153*I153</f>
        <v>0.70750000000000002</v>
      </c>
    </row>
    <row r="154" spans="1:10" ht="24" customHeight="1" thickBot="1" x14ac:dyDescent="0.25">
      <c r="A154" s="25" t="s">
        <v>97</v>
      </c>
      <c r="B154" s="26" t="s">
        <v>373</v>
      </c>
      <c r="C154" s="25" t="s">
        <v>37</v>
      </c>
      <c r="D154" s="25" t="s">
        <v>377</v>
      </c>
      <c r="E154" s="254" t="s">
        <v>101</v>
      </c>
      <c r="F154" s="254"/>
      <c r="G154" s="24" t="s">
        <v>133</v>
      </c>
      <c r="H154" s="23">
        <v>1</v>
      </c>
      <c r="I154" s="22">
        <f>P.Mercado!F49</f>
        <v>0.85468888888888872</v>
      </c>
      <c r="J154" s="22">
        <f>I154*H154</f>
        <v>0.85468888888888872</v>
      </c>
    </row>
    <row r="155" spans="1:10" ht="0.95" customHeight="1" thickTop="1" x14ac:dyDescent="0.2">
      <c r="A155" s="19"/>
      <c r="B155" s="19"/>
      <c r="C155" s="19"/>
      <c r="D155" s="19"/>
      <c r="E155" s="19"/>
      <c r="F155" s="19"/>
      <c r="G155" s="19"/>
      <c r="H155" s="19"/>
      <c r="I155" s="19"/>
      <c r="J155" s="19"/>
    </row>
    <row r="156" spans="1:10" s="211" customFormat="1" x14ac:dyDescent="0.2">
      <c r="A156" s="21"/>
      <c r="B156" s="21"/>
      <c r="C156" s="21"/>
      <c r="D156" s="21"/>
      <c r="E156" s="21"/>
      <c r="F156" s="20"/>
      <c r="G156" s="21"/>
      <c r="H156" s="20"/>
      <c r="I156" s="21"/>
      <c r="J156" s="20"/>
    </row>
    <row r="157" spans="1:10" s="211" customFormat="1" ht="24" customHeight="1" x14ac:dyDescent="0.2">
      <c r="A157" s="213">
        <v>4</v>
      </c>
      <c r="B157" s="213"/>
      <c r="C157" s="213"/>
      <c r="D157" s="213" t="s">
        <v>430</v>
      </c>
      <c r="E157" s="213"/>
      <c r="F157" s="250"/>
      <c r="G157" s="250"/>
      <c r="H157" s="42"/>
      <c r="I157" s="213"/>
      <c r="J157" s="40"/>
    </row>
    <row r="158" spans="1:10" s="211" customFormat="1" ht="18" customHeight="1" x14ac:dyDescent="0.2">
      <c r="A158" s="214" t="s">
        <v>421</v>
      </c>
      <c r="B158" s="37" t="s">
        <v>9</v>
      </c>
      <c r="C158" s="214" t="s">
        <v>10</v>
      </c>
      <c r="D158" s="214" t="s">
        <v>11</v>
      </c>
      <c r="E158" s="251" t="s">
        <v>113</v>
      </c>
      <c r="F158" s="251"/>
      <c r="G158" s="38" t="s">
        <v>12</v>
      </c>
      <c r="H158" s="37" t="s">
        <v>13</v>
      </c>
      <c r="I158" s="37" t="s">
        <v>14</v>
      </c>
      <c r="J158" s="37" t="s">
        <v>16</v>
      </c>
    </row>
    <row r="159" spans="1:10" s="211" customFormat="1" ht="36" customHeight="1" x14ac:dyDescent="0.2">
      <c r="A159" s="212" t="s">
        <v>112</v>
      </c>
      <c r="B159" s="8" t="s">
        <v>37</v>
      </c>
      <c r="C159" s="212" t="s">
        <v>37</v>
      </c>
      <c r="D159" s="8" t="s">
        <v>429</v>
      </c>
      <c r="E159" s="256" t="s">
        <v>427</v>
      </c>
      <c r="F159" s="257"/>
      <c r="G159" s="9" t="s">
        <v>51</v>
      </c>
      <c r="H159" s="33">
        <v>1</v>
      </c>
      <c r="I159" s="32">
        <f>SUM(J160:J161)</f>
        <v>3107.59</v>
      </c>
      <c r="J159" s="32">
        <f>I159</f>
        <v>3107.59</v>
      </c>
    </row>
    <row r="160" spans="1:10" s="211" customFormat="1" ht="25.5" x14ac:dyDescent="0.2">
      <c r="A160" s="215" t="s">
        <v>111</v>
      </c>
      <c r="B160" s="31" t="s">
        <v>431</v>
      </c>
      <c r="C160" s="215" t="s">
        <v>37</v>
      </c>
      <c r="D160" s="215" t="s">
        <v>424</v>
      </c>
      <c r="E160" s="252" t="s">
        <v>427</v>
      </c>
      <c r="F160" s="252"/>
      <c r="G160" s="29" t="s">
        <v>182</v>
      </c>
      <c r="H160" s="28">
        <v>1.8</v>
      </c>
      <c r="I160" s="27">
        <v>338.28</v>
      </c>
      <c r="J160" s="220">
        <v>608.9</v>
      </c>
    </row>
    <row r="161" spans="1:10" s="211" customFormat="1" ht="24" customHeight="1" thickBot="1" x14ac:dyDescent="0.25">
      <c r="A161" s="221" t="s">
        <v>111</v>
      </c>
      <c r="B161" s="222" t="s">
        <v>432</v>
      </c>
      <c r="C161" s="221" t="s">
        <v>37</v>
      </c>
      <c r="D161" s="221" t="s">
        <v>425</v>
      </c>
      <c r="E161" s="255" t="s">
        <v>427</v>
      </c>
      <c r="F161" s="255"/>
      <c r="G161" s="223" t="s">
        <v>182</v>
      </c>
      <c r="H161" s="224">
        <v>14.4</v>
      </c>
      <c r="I161" s="225">
        <v>173.52</v>
      </c>
      <c r="J161" s="226">
        <v>2498.69</v>
      </c>
    </row>
    <row r="162" spans="1:10" s="211" customFormat="1" x14ac:dyDescent="0.2">
      <c r="A162" s="21"/>
      <c r="B162" s="21"/>
      <c r="C162" s="21"/>
      <c r="D162" s="21"/>
      <c r="E162" s="21"/>
      <c r="F162" s="20"/>
      <c r="G162" s="21"/>
      <c r="H162" s="20"/>
      <c r="I162" s="21"/>
      <c r="J162" s="20"/>
    </row>
    <row r="163" spans="1:10" ht="18" customHeight="1" x14ac:dyDescent="0.2">
      <c r="A163" s="41">
        <v>5</v>
      </c>
      <c r="B163" s="41"/>
      <c r="C163" s="41"/>
      <c r="D163" s="41" t="s">
        <v>82</v>
      </c>
      <c r="E163" s="41"/>
      <c r="F163" s="250"/>
      <c r="G163" s="250"/>
      <c r="H163" s="42"/>
      <c r="I163" s="41"/>
      <c r="J163" s="40"/>
    </row>
    <row r="164" spans="1:10" ht="24" customHeight="1" x14ac:dyDescent="0.2">
      <c r="A164" s="39" t="s">
        <v>422</v>
      </c>
      <c r="B164" s="37" t="s">
        <v>9</v>
      </c>
      <c r="C164" s="39" t="s">
        <v>10</v>
      </c>
      <c r="D164" s="39" t="s">
        <v>11</v>
      </c>
      <c r="E164" s="251" t="s">
        <v>113</v>
      </c>
      <c r="F164" s="251"/>
      <c r="G164" s="38" t="s">
        <v>12</v>
      </c>
      <c r="H164" s="37" t="s">
        <v>13</v>
      </c>
      <c r="I164" s="37" t="s">
        <v>14</v>
      </c>
      <c r="J164" s="37" t="s">
        <v>16</v>
      </c>
    </row>
    <row r="165" spans="1:10" ht="24" customHeight="1" x14ac:dyDescent="0.2">
      <c r="A165" s="35" t="s">
        <v>112</v>
      </c>
      <c r="B165" s="36" t="s">
        <v>84</v>
      </c>
      <c r="C165" s="35" t="s">
        <v>21</v>
      </c>
      <c r="D165" s="35" t="s">
        <v>85</v>
      </c>
      <c r="E165" s="247" t="s">
        <v>108</v>
      </c>
      <c r="F165" s="247"/>
      <c r="G165" s="34" t="s">
        <v>86</v>
      </c>
      <c r="H165" s="33">
        <v>1</v>
      </c>
      <c r="I165" s="32">
        <v>20.76</v>
      </c>
      <c r="J165" s="32">
        <f>SUM(J166:J173)</f>
        <v>20.760000000000005</v>
      </c>
    </row>
    <row r="166" spans="1:10" ht="24" customHeight="1" x14ac:dyDescent="0.2">
      <c r="A166" s="30" t="s">
        <v>111</v>
      </c>
      <c r="B166" s="31" t="s">
        <v>132</v>
      </c>
      <c r="C166" s="30" t="s">
        <v>21</v>
      </c>
      <c r="D166" s="30" t="s">
        <v>131</v>
      </c>
      <c r="E166" s="252" t="s">
        <v>108</v>
      </c>
      <c r="F166" s="252"/>
      <c r="G166" s="29" t="s">
        <v>86</v>
      </c>
      <c r="H166" s="28">
        <v>1</v>
      </c>
      <c r="I166" s="27">
        <v>0.35</v>
      </c>
      <c r="J166" s="27">
        <v>0.35</v>
      </c>
    </row>
    <row r="167" spans="1:10" ht="24" customHeight="1" x14ac:dyDescent="0.2">
      <c r="A167" s="25" t="s">
        <v>97</v>
      </c>
      <c r="B167" s="26" t="s">
        <v>130</v>
      </c>
      <c r="C167" s="25" t="s">
        <v>21</v>
      </c>
      <c r="D167" s="25" t="s">
        <v>129</v>
      </c>
      <c r="E167" s="254" t="s">
        <v>122</v>
      </c>
      <c r="F167" s="254"/>
      <c r="G167" s="24" t="s">
        <v>86</v>
      </c>
      <c r="H167" s="23">
        <v>1</v>
      </c>
      <c r="I167" s="22">
        <v>0.82</v>
      </c>
      <c r="J167" s="22">
        <v>0.82</v>
      </c>
    </row>
    <row r="168" spans="1:10" ht="24" customHeight="1" x14ac:dyDescent="0.2">
      <c r="A168" s="25" t="s">
        <v>97</v>
      </c>
      <c r="B168" s="26" t="s">
        <v>128</v>
      </c>
      <c r="C168" s="25" t="s">
        <v>21</v>
      </c>
      <c r="D168" s="25" t="s">
        <v>127</v>
      </c>
      <c r="E168" s="254" t="s">
        <v>94</v>
      </c>
      <c r="F168" s="254"/>
      <c r="G168" s="24" t="s">
        <v>86</v>
      </c>
      <c r="H168" s="23">
        <v>1</v>
      </c>
      <c r="I168" s="22">
        <v>16.89</v>
      </c>
      <c r="J168" s="22">
        <v>16.89</v>
      </c>
    </row>
    <row r="169" spans="1:10" ht="24" customHeight="1" x14ac:dyDescent="0.2">
      <c r="A169" s="25" t="s">
        <v>97</v>
      </c>
      <c r="B169" s="26" t="s">
        <v>126</v>
      </c>
      <c r="C169" s="25" t="s">
        <v>21</v>
      </c>
      <c r="D169" s="25" t="s">
        <v>125</v>
      </c>
      <c r="E169" s="254" t="s">
        <v>101</v>
      </c>
      <c r="F169" s="254"/>
      <c r="G169" s="24" t="s">
        <v>86</v>
      </c>
      <c r="H169" s="23">
        <v>1</v>
      </c>
      <c r="I169" s="22">
        <v>0.93</v>
      </c>
      <c r="J169" s="22">
        <v>0.93</v>
      </c>
    </row>
    <row r="170" spans="1:10" ht="24" customHeight="1" x14ac:dyDescent="0.2">
      <c r="A170" s="25" t="s">
        <v>97</v>
      </c>
      <c r="B170" s="26" t="s">
        <v>124</v>
      </c>
      <c r="C170" s="25" t="s">
        <v>21</v>
      </c>
      <c r="D170" s="25" t="s">
        <v>123</v>
      </c>
      <c r="E170" s="254" t="s">
        <v>122</v>
      </c>
      <c r="F170" s="254"/>
      <c r="G170" s="24" t="s">
        <v>86</v>
      </c>
      <c r="H170" s="23">
        <v>1</v>
      </c>
      <c r="I170" s="22">
        <v>0.35</v>
      </c>
      <c r="J170" s="22">
        <v>0.35</v>
      </c>
    </row>
    <row r="171" spans="1:10" ht="24" customHeight="1" x14ac:dyDescent="0.2">
      <c r="A171" s="25" t="s">
        <v>97</v>
      </c>
      <c r="B171" s="26" t="s">
        <v>121</v>
      </c>
      <c r="C171" s="25" t="s">
        <v>21</v>
      </c>
      <c r="D171" s="25" t="s">
        <v>120</v>
      </c>
      <c r="E171" s="254" t="s">
        <v>101</v>
      </c>
      <c r="F171" s="254"/>
      <c r="G171" s="24" t="s">
        <v>86</v>
      </c>
      <c r="H171" s="23">
        <v>1</v>
      </c>
      <c r="I171" s="22">
        <v>0.55000000000000004</v>
      </c>
      <c r="J171" s="22">
        <v>0.55000000000000004</v>
      </c>
    </row>
    <row r="172" spans="1:10" s="211" customFormat="1" ht="24" customHeight="1" thickBot="1" x14ac:dyDescent="0.25">
      <c r="A172" s="216" t="s">
        <v>97</v>
      </c>
      <c r="B172" s="26" t="s">
        <v>119</v>
      </c>
      <c r="C172" s="216" t="s">
        <v>21</v>
      </c>
      <c r="D172" s="216" t="s">
        <v>118</v>
      </c>
      <c r="E172" s="254" t="s">
        <v>117</v>
      </c>
      <c r="F172" s="254"/>
      <c r="G172" s="24" t="s">
        <v>86</v>
      </c>
      <c r="H172" s="23">
        <v>1</v>
      </c>
      <c r="I172" s="22">
        <v>7.0000000000000007E-2</v>
      </c>
      <c r="J172" s="22">
        <v>7.0000000000000007E-2</v>
      </c>
    </row>
    <row r="173" spans="1:10" s="211" customFormat="1" ht="0.95" customHeight="1" thickTop="1" x14ac:dyDescent="0.2">
      <c r="A173" s="19" t="s">
        <v>97</v>
      </c>
      <c r="B173" s="19" t="s">
        <v>116</v>
      </c>
      <c r="C173" s="19" t="s">
        <v>21</v>
      </c>
      <c r="D173" s="19" t="s">
        <v>115</v>
      </c>
      <c r="E173" s="19" t="s">
        <v>114</v>
      </c>
      <c r="F173" s="19"/>
      <c r="G173" s="19" t="s">
        <v>86</v>
      </c>
      <c r="H173" s="19">
        <v>1</v>
      </c>
      <c r="I173" s="19">
        <v>0.8</v>
      </c>
      <c r="J173" s="19">
        <v>0.8</v>
      </c>
    </row>
    <row r="174" spans="1:10" s="211" customFormat="1" x14ac:dyDescent="0.2">
      <c r="A174" s="21"/>
      <c r="B174" s="21"/>
      <c r="C174" s="21"/>
      <c r="D174" s="21"/>
      <c r="E174" s="21"/>
      <c r="F174" s="20"/>
      <c r="G174" s="21"/>
      <c r="H174" s="20"/>
      <c r="I174" s="21"/>
      <c r="J174" s="20"/>
    </row>
    <row r="175" spans="1:10" ht="24" customHeight="1" x14ac:dyDescent="0.2">
      <c r="A175" s="39" t="s">
        <v>423</v>
      </c>
      <c r="B175" s="37" t="s">
        <v>9</v>
      </c>
      <c r="C175" s="39" t="s">
        <v>10</v>
      </c>
      <c r="D175" s="39" t="s">
        <v>11</v>
      </c>
      <c r="E175" s="251" t="s">
        <v>113</v>
      </c>
      <c r="F175" s="251"/>
      <c r="G175" s="38" t="s">
        <v>12</v>
      </c>
      <c r="H175" s="37" t="s">
        <v>13</v>
      </c>
      <c r="I175" s="37" t="s">
        <v>14</v>
      </c>
      <c r="J175" s="37" t="s">
        <v>16</v>
      </c>
    </row>
    <row r="176" spans="1:10" ht="24" customHeight="1" x14ac:dyDescent="0.2">
      <c r="A176" s="35" t="s">
        <v>112</v>
      </c>
      <c r="B176" s="36" t="s">
        <v>87</v>
      </c>
      <c r="C176" s="35" t="s">
        <v>21</v>
      </c>
      <c r="D176" s="35" t="s">
        <v>88</v>
      </c>
      <c r="E176" s="247" t="s">
        <v>108</v>
      </c>
      <c r="F176" s="247"/>
      <c r="G176" s="34" t="s">
        <v>89</v>
      </c>
      <c r="H176" s="33">
        <v>1</v>
      </c>
      <c r="I176" s="32">
        <v>4450.18</v>
      </c>
      <c r="J176" s="32">
        <f>SUM(J177:J182)</f>
        <v>4450.1799999999994</v>
      </c>
    </row>
    <row r="177" spans="1:10" ht="24" customHeight="1" x14ac:dyDescent="0.2">
      <c r="A177" s="30" t="s">
        <v>111</v>
      </c>
      <c r="B177" s="31" t="s">
        <v>110</v>
      </c>
      <c r="C177" s="30" t="s">
        <v>21</v>
      </c>
      <c r="D177" s="30" t="s">
        <v>109</v>
      </c>
      <c r="E177" s="252" t="s">
        <v>108</v>
      </c>
      <c r="F177" s="252"/>
      <c r="G177" s="29" t="s">
        <v>89</v>
      </c>
      <c r="H177" s="28">
        <v>1</v>
      </c>
      <c r="I177" s="27">
        <v>39.99</v>
      </c>
      <c r="J177" s="27">
        <v>39.99</v>
      </c>
    </row>
    <row r="178" spans="1:10" ht="24" customHeight="1" x14ac:dyDescent="0.2">
      <c r="A178" s="25" t="s">
        <v>97</v>
      </c>
      <c r="B178" s="26" t="s">
        <v>107</v>
      </c>
      <c r="C178" s="25" t="s">
        <v>21</v>
      </c>
      <c r="D178" s="25" t="s">
        <v>106</v>
      </c>
      <c r="E178" s="254" t="s">
        <v>101</v>
      </c>
      <c r="F178" s="254"/>
      <c r="G178" s="24" t="s">
        <v>89</v>
      </c>
      <c r="H178" s="23">
        <v>1</v>
      </c>
      <c r="I178" s="22">
        <v>114.12</v>
      </c>
      <c r="J178" s="22">
        <v>114.12</v>
      </c>
    </row>
    <row r="179" spans="1:10" ht="24" customHeight="1" x14ac:dyDescent="0.2">
      <c r="A179" s="25" t="s">
        <v>97</v>
      </c>
      <c r="B179" s="26" t="s">
        <v>105</v>
      </c>
      <c r="C179" s="25" t="s">
        <v>21</v>
      </c>
      <c r="D179" s="25" t="s">
        <v>104</v>
      </c>
      <c r="E179" s="254" t="s">
        <v>98</v>
      </c>
      <c r="F179" s="254"/>
      <c r="G179" s="24" t="s">
        <v>89</v>
      </c>
      <c r="H179" s="23">
        <v>1</v>
      </c>
      <c r="I179" s="22">
        <v>65.94</v>
      </c>
      <c r="J179" s="22">
        <v>65.94</v>
      </c>
    </row>
    <row r="180" spans="1:10" ht="24" customHeight="1" x14ac:dyDescent="0.2">
      <c r="A180" s="25" t="s">
        <v>97</v>
      </c>
      <c r="B180" s="26" t="s">
        <v>103</v>
      </c>
      <c r="C180" s="25" t="s">
        <v>21</v>
      </c>
      <c r="D180" s="25" t="s">
        <v>102</v>
      </c>
      <c r="E180" s="254" t="s">
        <v>101</v>
      </c>
      <c r="F180" s="254"/>
      <c r="G180" s="24" t="s">
        <v>89</v>
      </c>
      <c r="H180" s="23">
        <v>1</v>
      </c>
      <c r="I180" s="22">
        <v>7.37</v>
      </c>
      <c r="J180" s="22">
        <v>7.37</v>
      </c>
    </row>
    <row r="181" spans="1:10" ht="24" customHeight="1" thickBot="1" x14ac:dyDescent="0.25">
      <c r="A181" s="232" t="s">
        <v>97</v>
      </c>
      <c r="B181" s="233" t="s">
        <v>100</v>
      </c>
      <c r="C181" s="232" t="s">
        <v>21</v>
      </c>
      <c r="D181" s="232" t="s">
        <v>99</v>
      </c>
      <c r="E181" s="260" t="s">
        <v>98</v>
      </c>
      <c r="F181" s="260"/>
      <c r="G181" s="234" t="s">
        <v>89</v>
      </c>
      <c r="H181" s="235">
        <v>1</v>
      </c>
      <c r="I181" s="236">
        <v>13.07</v>
      </c>
      <c r="J181" s="236">
        <v>13.07</v>
      </c>
    </row>
    <row r="182" spans="1:10" ht="0.95" customHeight="1" x14ac:dyDescent="0.2">
      <c r="A182" s="227" t="s">
        <v>97</v>
      </c>
      <c r="B182" s="228" t="s">
        <v>96</v>
      </c>
      <c r="C182" s="227" t="s">
        <v>21</v>
      </c>
      <c r="D182" s="227" t="s">
        <v>95</v>
      </c>
      <c r="E182" s="259" t="s">
        <v>94</v>
      </c>
      <c r="F182" s="259"/>
      <c r="G182" s="229" t="s">
        <v>89</v>
      </c>
      <c r="H182" s="230">
        <v>1</v>
      </c>
      <c r="I182" s="231">
        <v>4209.6899999999996</v>
      </c>
      <c r="J182" s="231">
        <v>4209.6899999999996</v>
      </c>
    </row>
    <row r="183" spans="1:10" s="211" customFormat="1" x14ac:dyDescent="0.2">
      <c r="A183" s="21"/>
      <c r="B183" s="21"/>
      <c r="C183" s="21"/>
      <c r="D183" s="21"/>
      <c r="E183" s="21"/>
      <c r="F183" s="20"/>
      <c r="G183" s="21"/>
      <c r="H183" s="20"/>
      <c r="I183" s="21"/>
      <c r="J183" s="20"/>
    </row>
    <row r="184" spans="1:10" ht="69.95" customHeight="1" x14ac:dyDescent="0.2">
      <c r="A184" s="18"/>
      <c r="B184" s="18"/>
      <c r="C184" s="18"/>
      <c r="D184" s="18"/>
      <c r="E184" s="18"/>
      <c r="F184" s="18"/>
      <c r="G184" s="18"/>
      <c r="H184" s="18"/>
      <c r="I184" s="18"/>
      <c r="J184" s="18"/>
    </row>
    <row r="185" spans="1:10" x14ac:dyDescent="0.2">
      <c r="A185" s="258" t="s">
        <v>93</v>
      </c>
      <c r="B185" s="240"/>
      <c r="C185" s="240"/>
      <c r="D185" s="240"/>
      <c r="E185" s="240"/>
      <c r="F185" s="240"/>
      <c r="G185" s="240"/>
      <c r="H185" s="240"/>
      <c r="I185" s="240"/>
      <c r="J185" s="240"/>
    </row>
  </sheetData>
  <mergeCells count="149">
    <mergeCell ref="A185:J185"/>
    <mergeCell ref="E182:F182"/>
    <mergeCell ref="E175:F175"/>
    <mergeCell ref="E176:F176"/>
    <mergeCell ref="E177:F177"/>
    <mergeCell ref="E178:F178"/>
    <mergeCell ref="E179:F179"/>
    <mergeCell ref="E180:F180"/>
    <mergeCell ref="E181:F181"/>
    <mergeCell ref="E164:F164"/>
    <mergeCell ref="E165:F165"/>
    <mergeCell ref="E166:F166"/>
    <mergeCell ref="E167:F167"/>
    <mergeCell ref="E168:F168"/>
    <mergeCell ref="E169:F169"/>
    <mergeCell ref="E170:F170"/>
    <mergeCell ref="E171:F171"/>
    <mergeCell ref="E172:F172"/>
    <mergeCell ref="E154:F154"/>
    <mergeCell ref="F163:G163"/>
    <mergeCell ref="E137:F137"/>
    <mergeCell ref="E138:F138"/>
    <mergeCell ref="E139:F139"/>
    <mergeCell ref="E140:F140"/>
    <mergeCell ref="E141:F141"/>
    <mergeCell ref="E144:F144"/>
    <mergeCell ref="E147:F147"/>
    <mergeCell ref="E148:F148"/>
    <mergeCell ref="E151:F151"/>
    <mergeCell ref="E152:F152"/>
    <mergeCell ref="E153:F153"/>
    <mergeCell ref="E145:F145"/>
    <mergeCell ref="E146:F146"/>
    <mergeCell ref="F157:G157"/>
    <mergeCell ref="E158:F158"/>
    <mergeCell ref="E161:F161"/>
    <mergeCell ref="E160:F160"/>
    <mergeCell ref="E159:F159"/>
    <mergeCell ref="E126:F126"/>
    <mergeCell ref="E127:F127"/>
    <mergeCell ref="E130:F130"/>
    <mergeCell ref="E131:F131"/>
    <mergeCell ref="E132:F132"/>
    <mergeCell ref="E133:F133"/>
    <mergeCell ref="E134:F134"/>
    <mergeCell ref="E116:F116"/>
    <mergeCell ref="E117:F117"/>
    <mergeCell ref="E118:F118"/>
    <mergeCell ref="E119:F119"/>
    <mergeCell ref="E120:F120"/>
    <mergeCell ref="E123:F123"/>
    <mergeCell ref="E124:F124"/>
    <mergeCell ref="E125:F125"/>
    <mergeCell ref="E112:F112"/>
    <mergeCell ref="E113:F113"/>
    <mergeCell ref="E95:F95"/>
    <mergeCell ref="E96:F96"/>
    <mergeCell ref="E97:F97"/>
    <mergeCell ref="E98:F98"/>
    <mergeCell ref="E99:F99"/>
    <mergeCell ref="E102:F102"/>
    <mergeCell ref="E105:F105"/>
    <mergeCell ref="E106:F106"/>
    <mergeCell ref="E109:F109"/>
    <mergeCell ref="E110:F110"/>
    <mergeCell ref="E111:F111"/>
    <mergeCell ref="E103:F103"/>
    <mergeCell ref="E104:F104"/>
    <mergeCell ref="E85:F85"/>
    <mergeCell ref="E86:F86"/>
    <mergeCell ref="E87:F87"/>
    <mergeCell ref="E88:F88"/>
    <mergeCell ref="E89:F89"/>
    <mergeCell ref="E90:F90"/>
    <mergeCell ref="E91:F91"/>
    <mergeCell ref="E92:F92"/>
    <mergeCell ref="E75:F75"/>
    <mergeCell ref="E76:F76"/>
    <mergeCell ref="E77:F77"/>
    <mergeCell ref="E78:F78"/>
    <mergeCell ref="E79:F79"/>
    <mergeCell ref="E82:F82"/>
    <mergeCell ref="E83:F83"/>
    <mergeCell ref="E84:F84"/>
    <mergeCell ref="E72:F72"/>
    <mergeCell ref="E73:F73"/>
    <mergeCell ref="E74:F74"/>
    <mergeCell ref="E55:F55"/>
    <mergeCell ref="E58:F58"/>
    <mergeCell ref="E59:F59"/>
    <mergeCell ref="E60:F60"/>
    <mergeCell ref="E61:F61"/>
    <mergeCell ref="E62:F62"/>
    <mergeCell ref="E66:F66"/>
    <mergeCell ref="E67:F67"/>
    <mergeCell ref="E68:F68"/>
    <mergeCell ref="E69:F69"/>
    <mergeCell ref="E70:F70"/>
    <mergeCell ref="E71:F71"/>
    <mergeCell ref="F65:G65"/>
    <mergeCell ref="E54:F54"/>
    <mergeCell ref="E34:F34"/>
    <mergeCell ref="E35:F35"/>
    <mergeCell ref="E36:F36"/>
    <mergeCell ref="E37:F37"/>
    <mergeCell ref="E38:F38"/>
    <mergeCell ref="E39:F39"/>
    <mergeCell ref="E32:F32"/>
    <mergeCell ref="E33:F33"/>
    <mergeCell ref="E45:F45"/>
    <mergeCell ref="E46:F46"/>
    <mergeCell ref="E47:F47"/>
    <mergeCell ref="E48:F48"/>
    <mergeCell ref="E51:F51"/>
    <mergeCell ref="E52:F52"/>
    <mergeCell ref="E53:F53"/>
    <mergeCell ref="E44:F44"/>
    <mergeCell ref="E14:F14"/>
    <mergeCell ref="E15:F15"/>
    <mergeCell ref="E16:F16"/>
    <mergeCell ref="E17:F17"/>
    <mergeCell ref="E18:F18"/>
    <mergeCell ref="F43:G43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13:F13"/>
    <mergeCell ref="C1:D1"/>
    <mergeCell ref="E1:F1"/>
    <mergeCell ref="G1:H1"/>
    <mergeCell ref="I1:J1"/>
    <mergeCell ref="C2:D2"/>
    <mergeCell ref="E2:F2"/>
    <mergeCell ref="G2:H2"/>
    <mergeCell ref="F4:G4"/>
    <mergeCell ref="E5:F5"/>
    <mergeCell ref="E6:F6"/>
    <mergeCell ref="E7:F7"/>
    <mergeCell ref="E8:F8"/>
    <mergeCell ref="E9:F9"/>
    <mergeCell ref="I2:J2"/>
    <mergeCell ref="A3:J3"/>
    <mergeCell ref="E12:F12"/>
  </mergeCells>
  <pageMargins left="0.5" right="0.5" top="1" bottom="1" header="0.5" footer="0.5"/>
  <pageSetup paperSize="9" scale="64" fitToHeight="0" orientation="portrait" r:id="rId1"/>
  <headerFooter>
    <oddHeader>&amp;L &amp;CUFVJM
CNPJ: 16.888.315/0001-57 &amp;R</oddHeader>
    <oddFooter>&amp;L &amp;CROD MGT 367 KM 583  - ALTO DA JACUBA - DIAMANTINA / MG
(38) 3532-1257 / leon.oliveira@ufvjm.edu.br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workbookViewId="0">
      <selection activeCell="B2" sqref="B2:E2"/>
    </sheetView>
  </sheetViews>
  <sheetFormatPr defaultRowHeight="15" x14ac:dyDescent="0.25"/>
  <cols>
    <col min="1" max="1" width="9" style="46"/>
    <col min="2" max="3" width="9" style="45"/>
    <col min="4" max="4" width="42.5" style="45" customWidth="1"/>
    <col min="5" max="5" width="9" style="45"/>
    <col min="6" max="16384" width="9" style="46"/>
  </cols>
  <sheetData>
    <row r="1" spans="2:5" ht="15.75" thickBot="1" x14ac:dyDescent="0.3"/>
    <row r="2" spans="2:5" ht="57.75" customHeight="1" thickTop="1" thickBot="1" x14ac:dyDescent="0.3">
      <c r="B2" s="262" t="s">
        <v>357</v>
      </c>
      <c r="C2" s="263"/>
      <c r="D2" s="263"/>
      <c r="E2" s="264"/>
    </row>
    <row r="3" spans="2:5" ht="16.5" thickTop="1" x14ac:dyDescent="0.25">
      <c r="B3" s="47" t="s">
        <v>224</v>
      </c>
      <c r="C3" s="48" t="s">
        <v>225</v>
      </c>
      <c r="D3" s="49" t="s">
        <v>226</v>
      </c>
      <c r="E3" s="49"/>
    </row>
    <row r="4" spans="2:5" ht="15.75" x14ac:dyDescent="0.25">
      <c r="B4" s="50"/>
      <c r="C4" s="51" t="s">
        <v>227</v>
      </c>
      <c r="D4" s="50" t="s">
        <v>228</v>
      </c>
      <c r="E4" s="52">
        <v>0.03</v>
      </c>
    </row>
    <row r="5" spans="2:5" ht="15.75" x14ac:dyDescent="0.25">
      <c r="B5" s="50"/>
      <c r="C5" s="51" t="s">
        <v>229</v>
      </c>
      <c r="D5" s="50" t="s">
        <v>230</v>
      </c>
      <c r="E5" s="52">
        <v>8.0000000000000002E-3</v>
      </c>
    </row>
    <row r="6" spans="2:5" ht="15.75" x14ac:dyDescent="0.25">
      <c r="B6" s="50"/>
      <c r="C6" s="51" t="s">
        <v>231</v>
      </c>
      <c r="D6" s="50" t="s">
        <v>232</v>
      </c>
      <c r="E6" s="52">
        <v>5.0000000000000001E-3</v>
      </c>
    </row>
    <row r="7" spans="2:5" ht="16.5" thickBot="1" x14ac:dyDescent="0.3">
      <c r="B7" s="50"/>
      <c r="C7" s="51" t="s">
        <v>233</v>
      </c>
      <c r="D7" s="50" t="s">
        <v>122</v>
      </c>
      <c r="E7" s="52">
        <v>0</v>
      </c>
    </row>
    <row r="8" spans="2:5" ht="17.25" thickTop="1" thickBot="1" x14ac:dyDescent="0.3">
      <c r="B8" s="53"/>
      <c r="C8" s="54"/>
      <c r="D8" s="55" t="s">
        <v>234</v>
      </c>
      <c r="E8" s="56">
        <f>SUM(E4:E7)</f>
        <v>4.2999999999999997E-2</v>
      </c>
    </row>
    <row r="9" spans="2:5" ht="17.25" thickTop="1" thickBot="1" x14ac:dyDescent="0.3">
      <c r="B9" s="57"/>
      <c r="C9" s="58"/>
      <c r="D9" s="59"/>
      <c r="E9" s="60"/>
    </row>
    <row r="10" spans="2:5" ht="16.5" thickTop="1" x14ac:dyDescent="0.25">
      <c r="B10" s="47" t="s">
        <v>224</v>
      </c>
      <c r="C10" s="61" t="s">
        <v>235</v>
      </c>
      <c r="D10" s="49" t="s">
        <v>236</v>
      </c>
      <c r="E10" s="49"/>
    </row>
    <row r="11" spans="2:5" ht="16.5" thickBot="1" x14ac:dyDescent="0.3">
      <c r="B11" s="62"/>
      <c r="C11" s="63" t="s">
        <v>237</v>
      </c>
      <c r="D11" s="50" t="s">
        <v>238</v>
      </c>
      <c r="E11" s="52">
        <v>6.1600000000000002E-2</v>
      </c>
    </row>
    <row r="12" spans="2:5" ht="17.25" thickTop="1" thickBot="1" x14ac:dyDescent="0.3">
      <c r="B12" s="53"/>
      <c r="C12" s="64"/>
      <c r="D12" s="65" t="s">
        <v>239</v>
      </c>
      <c r="E12" s="56">
        <f>SUM(E11)</f>
        <v>6.1600000000000002E-2</v>
      </c>
    </row>
    <row r="13" spans="2:5" ht="17.25" thickTop="1" thickBot="1" x14ac:dyDescent="0.3">
      <c r="B13" s="57"/>
      <c r="C13" s="58"/>
      <c r="D13" s="59"/>
      <c r="E13" s="60"/>
    </row>
    <row r="14" spans="2:5" ht="16.5" thickTop="1" x14ac:dyDescent="0.25">
      <c r="B14" s="47" t="s">
        <v>224</v>
      </c>
      <c r="C14" s="48" t="s">
        <v>240</v>
      </c>
      <c r="D14" s="47" t="s">
        <v>241</v>
      </c>
      <c r="E14" s="47"/>
    </row>
    <row r="15" spans="2:5" ht="15.75" x14ac:dyDescent="0.25">
      <c r="B15" s="62"/>
      <c r="C15" s="51" t="s">
        <v>242</v>
      </c>
      <c r="D15" s="62" t="s">
        <v>243</v>
      </c>
      <c r="E15" s="66">
        <v>6.4999999999999997E-3</v>
      </c>
    </row>
    <row r="16" spans="2:5" ht="15.75" x14ac:dyDescent="0.25">
      <c r="B16" s="62"/>
      <c r="C16" s="51" t="s">
        <v>244</v>
      </c>
      <c r="D16" s="62" t="s">
        <v>245</v>
      </c>
      <c r="E16" s="66">
        <v>0.03</v>
      </c>
    </row>
    <row r="17" spans="2:5" ht="15.75" x14ac:dyDescent="0.25">
      <c r="B17" s="62"/>
      <c r="C17" s="51" t="s">
        <v>246</v>
      </c>
      <c r="D17" s="62" t="s">
        <v>247</v>
      </c>
      <c r="E17" s="66">
        <v>2.5000000000000001E-2</v>
      </c>
    </row>
    <row r="18" spans="2:5" ht="16.5" thickBot="1" x14ac:dyDescent="0.3">
      <c r="B18" s="57"/>
      <c r="C18" s="67" t="s">
        <v>248</v>
      </c>
      <c r="D18" s="68" t="s">
        <v>249</v>
      </c>
      <c r="E18" s="69">
        <v>4.4999999999999998E-2</v>
      </c>
    </row>
    <row r="19" spans="2:5" ht="17.25" thickTop="1" thickBot="1" x14ac:dyDescent="0.3">
      <c r="B19" s="53"/>
      <c r="C19" s="70"/>
      <c r="D19" s="65" t="s">
        <v>250</v>
      </c>
      <c r="E19" s="56">
        <f>SUM(E15:E18)</f>
        <v>0.1065</v>
      </c>
    </row>
    <row r="20" spans="2:5" ht="17.25" thickTop="1" thickBot="1" x14ac:dyDescent="0.3">
      <c r="B20" s="57"/>
      <c r="C20" s="71"/>
      <c r="D20" s="58"/>
      <c r="E20" s="72"/>
    </row>
    <row r="21" spans="2:5" ht="17.25" thickTop="1" thickBot="1" x14ac:dyDescent="0.3">
      <c r="B21" s="47" t="s">
        <v>224</v>
      </c>
      <c r="C21" s="48" t="s">
        <v>251</v>
      </c>
      <c r="D21" s="47" t="s">
        <v>252</v>
      </c>
      <c r="E21" s="47"/>
    </row>
    <row r="22" spans="2:5" ht="17.25" thickTop="1" thickBot="1" x14ac:dyDescent="0.3">
      <c r="B22" s="73"/>
      <c r="C22" s="74"/>
      <c r="D22" s="60" t="s">
        <v>252</v>
      </c>
      <c r="E22" s="75">
        <v>1.23E-2</v>
      </c>
    </row>
    <row r="23" spans="2:5" ht="17.25" thickTop="1" thickBot="1" x14ac:dyDescent="0.3">
      <c r="B23" s="76"/>
      <c r="C23" s="55"/>
      <c r="D23" s="65" t="s">
        <v>253</v>
      </c>
      <c r="E23" s="77">
        <f>SUM(E22)</f>
        <v>1.23E-2</v>
      </c>
    </row>
    <row r="24" spans="2:5" ht="17.25" thickTop="1" thickBot="1" x14ac:dyDescent="0.3">
      <c r="B24" s="78"/>
      <c r="C24" s="79"/>
      <c r="D24" s="80"/>
      <c r="E24" s="81"/>
    </row>
    <row r="25" spans="2:5" ht="17.25" thickTop="1" thickBot="1" x14ac:dyDescent="0.3">
      <c r="B25" s="265" t="s">
        <v>254</v>
      </c>
      <c r="C25" s="265"/>
      <c r="D25" s="265"/>
      <c r="E25" s="265"/>
    </row>
    <row r="26" spans="2:5" ht="16.5" thickTop="1" x14ac:dyDescent="0.25">
      <c r="B26" s="266" t="s">
        <v>255</v>
      </c>
      <c r="C26" s="266"/>
      <c r="D26" s="266"/>
      <c r="E26" s="82">
        <f>((((1+E4)*(1+E23)*(1+E12)*(1+E5+E6))/(1-E19)-1))</f>
        <v>0.25493797060458889</v>
      </c>
    </row>
    <row r="27" spans="2:5" ht="15.75" x14ac:dyDescent="0.25">
      <c r="B27" s="83"/>
      <c r="C27" s="267" t="s">
        <v>256</v>
      </c>
      <c r="D27" s="267"/>
      <c r="E27" s="84"/>
    </row>
    <row r="28" spans="2:5" ht="15.75" x14ac:dyDescent="0.25">
      <c r="B28" s="83"/>
      <c r="C28" s="79"/>
      <c r="D28" s="85"/>
      <c r="E28" s="84"/>
    </row>
    <row r="29" spans="2:5" x14ac:dyDescent="0.25">
      <c r="B29" s="86"/>
      <c r="C29" s="87"/>
      <c r="D29" s="88" t="s">
        <v>257</v>
      </c>
      <c r="E29" s="89"/>
    </row>
    <row r="30" spans="2:5" x14ac:dyDescent="0.25">
      <c r="B30" s="86"/>
      <c r="C30" s="87"/>
      <c r="D30" s="90"/>
      <c r="E30" s="89"/>
    </row>
    <row r="31" spans="2:5" x14ac:dyDescent="0.25">
      <c r="B31" s="86"/>
      <c r="C31" s="87"/>
      <c r="D31" s="91"/>
      <c r="E31" s="89"/>
    </row>
    <row r="32" spans="2:5" ht="15.75" thickBot="1" x14ac:dyDescent="0.3">
      <c r="B32" s="92"/>
      <c r="C32" s="93"/>
      <c r="D32" s="94"/>
      <c r="E32" s="95"/>
    </row>
    <row r="33" spans="2:5" ht="15.75" thickTop="1" x14ac:dyDescent="0.25">
      <c r="B33" s="96"/>
      <c r="C33" s="96"/>
      <c r="D33" s="96"/>
      <c r="E33" s="96"/>
    </row>
    <row r="34" spans="2:5" x14ac:dyDescent="0.25">
      <c r="B34" s="97" t="s">
        <v>258</v>
      </c>
      <c r="C34" s="98"/>
      <c r="D34" s="98"/>
      <c r="E34" s="98"/>
    </row>
    <row r="35" spans="2:5" x14ac:dyDescent="0.25">
      <c r="B35" s="261" t="s">
        <v>259</v>
      </c>
      <c r="C35" s="261"/>
      <c r="D35" s="261"/>
      <c r="E35" s="261"/>
    </row>
    <row r="36" spans="2:5" x14ac:dyDescent="0.25">
      <c r="B36" s="261" t="s">
        <v>260</v>
      </c>
      <c r="C36" s="261"/>
      <c r="D36" s="261"/>
      <c r="E36" s="261"/>
    </row>
    <row r="37" spans="2:5" x14ac:dyDescent="0.25">
      <c r="B37" s="261" t="s">
        <v>261</v>
      </c>
      <c r="C37" s="261"/>
      <c r="D37" s="261"/>
      <c r="E37" s="261"/>
    </row>
  </sheetData>
  <mergeCells count="7">
    <mergeCell ref="B37:E37"/>
    <mergeCell ref="B2:E2"/>
    <mergeCell ref="B25:E25"/>
    <mergeCell ref="B26:D26"/>
    <mergeCell ref="C27:D27"/>
    <mergeCell ref="B35:E35"/>
    <mergeCell ref="B36:E3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topLeftCell="A22" zoomScaleNormal="100" zoomScaleSheetLayoutView="100" workbookViewId="0">
      <selection sqref="A1:J42"/>
    </sheetView>
  </sheetViews>
  <sheetFormatPr defaultRowHeight="15" x14ac:dyDescent="0.25"/>
  <cols>
    <col min="1" max="1" width="5.375" style="112" bestFit="1" customWidth="1"/>
    <col min="2" max="2" width="76.25" style="112" customWidth="1"/>
    <col min="3" max="3" width="13.5" style="138" customWidth="1"/>
    <col min="4" max="4" width="15.5" style="112" bestFit="1" customWidth="1"/>
    <col min="5" max="5" width="9.75" style="112" bestFit="1" customWidth="1"/>
    <col min="6" max="6" width="15.25" style="112" customWidth="1"/>
    <col min="7" max="7" width="8.5" style="112" customWidth="1"/>
    <col min="8" max="8" width="16.625" style="112" customWidth="1"/>
    <col min="9" max="9" width="8.5" style="112" hidden="1" customWidth="1"/>
    <col min="10" max="10" width="3.625" style="112" hidden="1" customWidth="1"/>
    <col min="11" max="11" width="9" style="112"/>
    <col min="12" max="13" width="9.25" style="112" bestFit="1" customWidth="1"/>
    <col min="14" max="254" width="9" style="112"/>
    <col min="255" max="255" width="5.375" style="112" bestFit="1" customWidth="1"/>
    <col min="256" max="256" width="49.625" style="112" bestFit="1" customWidth="1"/>
    <col min="257" max="257" width="6.25" style="112" bestFit="1" customWidth="1"/>
    <col min="258" max="258" width="10.125" style="112" bestFit="1" customWidth="1"/>
    <col min="259" max="259" width="4.875" style="112" bestFit="1" customWidth="1"/>
    <col min="260" max="260" width="10.125" style="112" bestFit="1" customWidth="1"/>
    <col min="261" max="261" width="4" style="112" bestFit="1" customWidth="1"/>
    <col min="262" max="262" width="10.125" style="112" bestFit="1" customWidth="1"/>
    <col min="263" max="263" width="4" style="112" bestFit="1" customWidth="1"/>
    <col min="264" max="264" width="10.125" style="112" bestFit="1" customWidth="1"/>
    <col min="265" max="265" width="4" style="112" bestFit="1" customWidth="1"/>
    <col min="266" max="266" width="10.125" style="112" bestFit="1" customWidth="1"/>
    <col min="267" max="510" width="9" style="112"/>
    <col min="511" max="511" width="5.375" style="112" bestFit="1" customWidth="1"/>
    <col min="512" max="512" width="49.625" style="112" bestFit="1" customWidth="1"/>
    <col min="513" max="513" width="6.25" style="112" bestFit="1" customWidth="1"/>
    <col min="514" max="514" width="10.125" style="112" bestFit="1" customWidth="1"/>
    <col min="515" max="515" width="4.875" style="112" bestFit="1" customWidth="1"/>
    <col min="516" max="516" width="10.125" style="112" bestFit="1" customWidth="1"/>
    <col min="517" max="517" width="4" style="112" bestFit="1" customWidth="1"/>
    <col min="518" max="518" width="10.125" style="112" bestFit="1" customWidth="1"/>
    <col min="519" max="519" width="4" style="112" bestFit="1" customWidth="1"/>
    <col min="520" max="520" width="10.125" style="112" bestFit="1" customWidth="1"/>
    <col min="521" max="521" width="4" style="112" bestFit="1" customWidth="1"/>
    <col min="522" max="522" width="10.125" style="112" bestFit="1" customWidth="1"/>
    <col min="523" max="766" width="9" style="112"/>
    <col min="767" max="767" width="5.375" style="112" bestFit="1" customWidth="1"/>
    <col min="768" max="768" width="49.625" style="112" bestFit="1" customWidth="1"/>
    <col min="769" max="769" width="6.25" style="112" bestFit="1" customWidth="1"/>
    <col min="770" max="770" width="10.125" style="112" bestFit="1" customWidth="1"/>
    <col min="771" max="771" width="4.875" style="112" bestFit="1" customWidth="1"/>
    <col min="772" max="772" width="10.125" style="112" bestFit="1" customWidth="1"/>
    <col min="773" max="773" width="4" style="112" bestFit="1" customWidth="1"/>
    <col min="774" max="774" width="10.125" style="112" bestFit="1" customWidth="1"/>
    <col min="775" max="775" width="4" style="112" bestFit="1" customWidth="1"/>
    <col min="776" max="776" width="10.125" style="112" bestFit="1" customWidth="1"/>
    <col min="777" max="777" width="4" style="112" bestFit="1" customWidth="1"/>
    <col min="778" max="778" width="10.125" style="112" bestFit="1" customWidth="1"/>
    <col min="779" max="1022" width="9" style="112"/>
    <col min="1023" max="1023" width="5.375" style="112" bestFit="1" customWidth="1"/>
    <col min="1024" max="1024" width="49.625" style="112" bestFit="1" customWidth="1"/>
    <col min="1025" max="1025" width="6.25" style="112" bestFit="1" customWidth="1"/>
    <col min="1026" max="1026" width="10.125" style="112" bestFit="1" customWidth="1"/>
    <col min="1027" max="1027" width="4.875" style="112" bestFit="1" customWidth="1"/>
    <col min="1028" max="1028" width="10.125" style="112" bestFit="1" customWidth="1"/>
    <col min="1029" max="1029" width="4" style="112" bestFit="1" customWidth="1"/>
    <col min="1030" max="1030" width="10.125" style="112" bestFit="1" customWidth="1"/>
    <col min="1031" max="1031" width="4" style="112" bestFit="1" customWidth="1"/>
    <col min="1032" max="1032" width="10.125" style="112" bestFit="1" customWidth="1"/>
    <col min="1033" max="1033" width="4" style="112" bestFit="1" customWidth="1"/>
    <col min="1034" max="1034" width="10.125" style="112" bestFit="1" customWidth="1"/>
    <col min="1035" max="1278" width="9" style="112"/>
    <col min="1279" max="1279" width="5.375" style="112" bestFit="1" customWidth="1"/>
    <col min="1280" max="1280" width="49.625" style="112" bestFit="1" customWidth="1"/>
    <col min="1281" max="1281" width="6.25" style="112" bestFit="1" customWidth="1"/>
    <col min="1282" max="1282" width="10.125" style="112" bestFit="1" customWidth="1"/>
    <col min="1283" max="1283" width="4.875" style="112" bestFit="1" customWidth="1"/>
    <col min="1284" max="1284" width="10.125" style="112" bestFit="1" customWidth="1"/>
    <col min="1285" max="1285" width="4" style="112" bestFit="1" customWidth="1"/>
    <col min="1286" max="1286" width="10.125" style="112" bestFit="1" customWidth="1"/>
    <col min="1287" max="1287" width="4" style="112" bestFit="1" customWidth="1"/>
    <col min="1288" max="1288" width="10.125" style="112" bestFit="1" customWidth="1"/>
    <col min="1289" max="1289" width="4" style="112" bestFit="1" customWidth="1"/>
    <col min="1290" max="1290" width="10.125" style="112" bestFit="1" customWidth="1"/>
    <col min="1291" max="1534" width="9" style="112"/>
    <col min="1535" max="1535" width="5.375" style="112" bestFit="1" customWidth="1"/>
    <col min="1536" max="1536" width="49.625" style="112" bestFit="1" customWidth="1"/>
    <col min="1537" max="1537" width="6.25" style="112" bestFit="1" customWidth="1"/>
    <col min="1538" max="1538" width="10.125" style="112" bestFit="1" customWidth="1"/>
    <col min="1539" max="1539" width="4.875" style="112" bestFit="1" customWidth="1"/>
    <col min="1540" max="1540" width="10.125" style="112" bestFit="1" customWidth="1"/>
    <col min="1541" max="1541" width="4" style="112" bestFit="1" customWidth="1"/>
    <col min="1542" max="1542" width="10.125" style="112" bestFit="1" customWidth="1"/>
    <col min="1543" max="1543" width="4" style="112" bestFit="1" customWidth="1"/>
    <col min="1544" max="1544" width="10.125" style="112" bestFit="1" customWidth="1"/>
    <col min="1545" max="1545" width="4" style="112" bestFit="1" customWidth="1"/>
    <col min="1546" max="1546" width="10.125" style="112" bestFit="1" customWidth="1"/>
    <col min="1547" max="1790" width="9" style="112"/>
    <col min="1791" max="1791" width="5.375" style="112" bestFit="1" customWidth="1"/>
    <col min="1792" max="1792" width="49.625" style="112" bestFit="1" customWidth="1"/>
    <col min="1793" max="1793" width="6.25" style="112" bestFit="1" customWidth="1"/>
    <col min="1794" max="1794" width="10.125" style="112" bestFit="1" customWidth="1"/>
    <col min="1795" max="1795" width="4.875" style="112" bestFit="1" customWidth="1"/>
    <col min="1796" max="1796" width="10.125" style="112" bestFit="1" customWidth="1"/>
    <col min="1797" max="1797" width="4" style="112" bestFit="1" customWidth="1"/>
    <col min="1798" max="1798" width="10.125" style="112" bestFit="1" customWidth="1"/>
    <col min="1799" max="1799" width="4" style="112" bestFit="1" customWidth="1"/>
    <col min="1800" max="1800" width="10.125" style="112" bestFit="1" customWidth="1"/>
    <col min="1801" max="1801" width="4" style="112" bestFit="1" customWidth="1"/>
    <col min="1802" max="1802" width="10.125" style="112" bestFit="1" customWidth="1"/>
    <col min="1803" max="2046" width="9" style="112"/>
    <col min="2047" max="2047" width="5.375" style="112" bestFit="1" customWidth="1"/>
    <col min="2048" max="2048" width="49.625" style="112" bestFit="1" customWidth="1"/>
    <col min="2049" max="2049" width="6.25" style="112" bestFit="1" customWidth="1"/>
    <col min="2050" max="2050" width="10.125" style="112" bestFit="1" customWidth="1"/>
    <col min="2051" max="2051" width="4.875" style="112" bestFit="1" customWidth="1"/>
    <col min="2052" max="2052" width="10.125" style="112" bestFit="1" customWidth="1"/>
    <col min="2053" max="2053" width="4" style="112" bestFit="1" customWidth="1"/>
    <col min="2054" max="2054" width="10.125" style="112" bestFit="1" customWidth="1"/>
    <col min="2055" max="2055" width="4" style="112" bestFit="1" customWidth="1"/>
    <col min="2056" max="2056" width="10.125" style="112" bestFit="1" customWidth="1"/>
    <col min="2057" max="2057" width="4" style="112" bestFit="1" customWidth="1"/>
    <col min="2058" max="2058" width="10.125" style="112" bestFit="1" customWidth="1"/>
    <col min="2059" max="2302" width="9" style="112"/>
    <col min="2303" max="2303" width="5.375" style="112" bestFit="1" customWidth="1"/>
    <col min="2304" max="2304" width="49.625" style="112" bestFit="1" customWidth="1"/>
    <col min="2305" max="2305" width="6.25" style="112" bestFit="1" customWidth="1"/>
    <col min="2306" max="2306" width="10.125" style="112" bestFit="1" customWidth="1"/>
    <col min="2307" max="2307" width="4.875" style="112" bestFit="1" customWidth="1"/>
    <col min="2308" max="2308" width="10.125" style="112" bestFit="1" customWidth="1"/>
    <col min="2309" max="2309" width="4" style="112" bestFit="1" customWidth="1"/>
    <col min="2310" max="2310" width="10.125" style="112" bestFit="1" customWidth="1"/>
    <col min="2311" max="2311" width="4" style="112" bestFit="1" customWidth="1"/>
    <col min="2312" max="2312" width="10.125" style="112" bestFit="1" customWidth="1"/>
    <col min="2313" max="2313" width="4" style="112" bestFit="1" customWidth="1"/>
    <col min="2314" max="2314" width="10.125" style="112" bestFit="1" customWidth="1"/>
    <col min="2315" max="2558" width="9" style="112"/>
    <col min="2559" max="2559" width="5.375" style="112" bestFit="1" customWidth="1"/>
    <col min="2560" max="2560" width="49.625" style="112" bestFit="1" customWidth="1"/>
    <col min="2561" max="2561" width="6.25" style="112" bestFit="1" customWidth="1"/>
    <col min="2562" max="2562" width="10.125" style="112" bestFit="1" customWidth="1"/>
    <col min="2563" max="2563" width="4.875" style="112" bestFit="1" customWidth="1"/>
    <col min="2564" max="2564" width="10.125" style="112" bestFit="1" customWidth="1"/>
    <col min="2565" max="2565" width="4" style="112" bestFit="1" customWidth="1"/>
    <col min="2566" max="2566" width="10.125" style="112" bestFit="1" customWidth="1"/>
    <col min="2567" max="2567" width="4" style="112" bestFit="1" customWidth="1"/>
    <col min="2568" max="2568" width="10.125" style="112" bestFit="1" customWidth="1"/>
    <col min="2569" max="2569" width="4" style="112" bestFit="1" customWidth="1"/>
    <col min="2570" max="2570" width="10.125" style="112" bestFit="1" customWidth="1"/>
    <col min="2571" max="2814" width="9" style="112"/>
    <col min="2815" max="2815" width="5.375" style="112" bestFit="1" customWidth="1"/>
    <col min="2816" max="2816" width="49.625" style="112" bestFit="1" customWidth="1"/>
    <col min="2817" max="2817" width="6.25" style="112" bestFit="1" customWidth="1"/>
    <col min="2818" max="2818" width="10.125" style="112" bestFit="1" customWidth="1"/>
    <col min="2819" max="2819" width="4.875" style="112" bestFit="1" customWidth="1"/>
    <col min="2820" max="2820" width="10.125" style="112" bestFit="1" customWidth="1"/>
    <col min="2821" max="2821" width="4" style="112" bestFit="1" customWidth="1"/>
    <col min="2822" max="2822" width="10.125" style="112" bestFit="1" customWidth="1"/>
    <col min="2823" max="2823" width="4" style="112" bestFit="1" customWidth="1"/>
    <col min="2824" max="2824" width="10.125" style="112" bestFit="1" customWidth="1"/>
    <col min="2825" max="2825" width="4" style="112" bestFit="1" customWidth="1"/>
    <col min="2826" max="2826" width="10.125" style="112" bestFit="1" customWidth="1"/>
    <col min="2827" max="3070" width="9" style="112"/>
    <col min="3071" max="3071" width="5.375" style="112" bestFit="1" customWidth="1"/>
    <col min="3072" max="3072" width="49.625" style="112" bestFit="1" customWidth="1"/>
    <col min="3073" max="3073" width="6.25" style="112" bestFit="1" customWidth="1"/>
    <col min="3074" max="3074" width="10.125" style="112" bestFit="1" customWidth="1"/>
    <col min="3075" max="3075" width="4.875" style="112" bestFit="1" customWidth="1"/>
    <col min="3076" max="3076" width="10.125" style="112" bestFit="1" customWidth="1"/>
    <col min="3077" max="3077" width="4" style="112" bestFit="1" customWidth="1"/>
    <col min="3078" max="3078" width="10.125" style="112" bestFit="1" customWidth="1"/>
    <col min="3079" max="3079" width="4" style="112" bestFit="1" customWidth="1"/>
    <col min="3080" max="3080" width="10.125" style="112" bestFit="1" customWidth="1"/>
    <col min="3081" max="3081" width="4" style="112" bestFit="1" customWidth="1"/>
    <col min="3082" max="3082" width="10.125" style="112" bestFit="1" customWidth="1"/>
    <col min="3083" max="3326" width="9" style="112"/>
    <col min="3327" max="3327" width="5.375" style="112" bestFit="1" customWidth="1"/>
    <col min="3328" max="3328" width="49.625" style="112" bestFit="1" customWidth="1"/>
    <col min="3329" max="3329" width="6.25" style="112" bestFit="1" customWidth="1"/>
    <col min="3330" max="3330" width="10.125" style="112" bestFit="1" customWidth="1"/>
    <col min="3331" max="3331" width="4.875" style="112" bestFit="1" customWidth="1"/>
    <col min="3332" max="3332" width="10.125" style="112" bestFit="1" customWidth="1"/>
    <col min="3333" max="3333" width="4" style="112" bestFit="1" customWidth="1"/>
    <col min="3334" max="3334" width="10.125" style="112" bestFit="1" customWidth="1"/>
    <col min="3335" max="3335" width="4" style="112" bestFit="1" customWidth="1"/>
    <col min="3336" max="3336" width="10.125" style="112" bestFit="1" customWidth="1"/>
    <col min="3337" max="3337" width="4" style="112" bestFit="1" customWidth="1"/>
    <col min="3338" max="3338" width="10.125" style="112" bestFit="1" customWidth="1"/>
    <col min="3339" max="3582" width="9" style="112"/>
    <col min="3583" max="3583" width="5.375" style="112" bestFit="1" customWidth="1"/>
    <col min="3584" max="3584" width="49.625" style="112" bestFit="1" customWidth="1"/>
    <col min="3585" max="3585" width="6.25" style="112" bestFit="1" customWidth="1"/>
    <col min="3586" max="3586" width="10.125" style="112" bestFit="1" customWidth="1"/>
    <col min="3587" max="3587" width="4.875" style="112" bestFit="1" customWidth="1"/>
    <col min="3588" max="3588" width="10.125" style="112" bestFit="1" customWidth="1"/>
    <col min="3589" max="3589" width="4" style="112" bestFit="1" customWidth="1"/>
    <col min="3590" max="3590" width="10.125" style="112" bestFit="1" customWidth="1"/>
    <col min="3591" max="3591" width="4" style="112" bestFit="1" customWidth="1"/>
    <col min="3592" max="3592" width="10.125" style="112" bestFit="1" customWidth="1"/>
    <col min="3593" max="3593" width="4" style="112" bestFit="1" customWidth="1"/>
    <col min="3594" max="3594" width="10.125" style="112" bestFit="1" customWidth="1"/>
    <col min="3595" max="3838" width="9" style="112"/>
    <col min="3839" max="3839" width="5.375" style="112" bestFit="1" customWidth="1"/>
    <col min="3840" max="3840" width="49.625" style="112" bestFit="1" customWidth="1"/>
    <col min="3841" max="3841" width="6.25" style="112" bestFit="1" customWidth="1"/>
    <col min="3842" max="3842" width="10.125" style="112" bestFit="1" customWidth="1"/>
    <col min="3843" max="3843" width="4.875" style="112" bestFit="1" customWidth="1"/>
    <col min="3844" max="3844" width="10.125" style="112" bestFit="1" customWidth="1"/>
    <col min="3845" max="3845" width="4" style="112" bestFit="1" customWidth="1"/>
    <col min="3846" max="3846" width="10.125" style="112" bestFit="1" customWidth="1"/>
    <col min="3847" max="3847" width="4" style="112" bestFit="1" customWidth="1"/>
    <col min="3848" max="3848" width="10.125" style="112" bestFit="1" customWidth="1"/>
    <col min="3849" max="3849" width="4" style="112" bestFit="1" customWidth="1"/>
    <col min="3850" max="3850" width="10.125" style="112" bestFit="1" customWidth="1"/>
    <col min="3851" max="4094" width="9" style="112"/>
    <col min="4095" max="4095" width="5.375" style="112" bestFit="1" customWidth="1"/>
    <col min="4096" max="4096" width="49.625" style="112" bestFit="1" customWidth="1"/>
    <col min="4097" max="4097" width="6.25" style="112" bestFit="1" customWidth="1"/>
    <col min="4098" max="4098" width="10.125" style="112" bestFit="1" customWidth="1"/>
    <col min="4099" max="4099" width="4.875" style="112" bestFit="1" customWidth="1"/>
    <col min="4100" max="4100" width="10.125" style="112" bestFit="1" customWidth="1"/>
    <col min="4101" max="4101" width="4" style="112" bestFit="1" customWidth="1"/>
    <col min="4102" max="4102" width="10.125" style="112" bestFit="1" customWidth="1"/>
    <col min="4103" max="4103" width="4" style="112" bestFit="1" customWidth="1"/>
    <col min="4104" max="4104" width="10.125" style="112" bestFit="1" customWidth="1"/>
    <col min="4105" max="4105" width="4" style="112" bestFit="1" customWidth="1"/>
    <col min="4106" max="4106" width="10.125" style="112" bestFit="1" customWidth="1"/>
    <col min="4107" max="4350" width="9" style="112"/>
    <col min="4351" max="4351" width="5.375" style="112" bestFit="1" customWidth="1"/>
    <col min="4352" max="4352" width="49.625" style="112" bestFit="1" customWidth="1"/>
    <col min="4353" max="4353" width="6.25" style="112" bestFit="1" customWidth="1"/>
    <col min="4354" max="4354" width="10.125" style="112" bestFit="1" customWidth="1"/>
    <col min="4355" max="4355" width="4.875" style="112" bestFit="1" customWidth="1"/>
    <col min="4356" max="4356" width="10.125" style="112" bestFit="1" customWidth="1"/>
    <col min="4357" max="4357" width="4" style="112" bestFit="1" customWidth="1"/>
    <col min="4358" max="4358" width="10.125" style="112" bestFit="1" customWidth="1"/>
    <col min="4359" max="4359" width="4" style="112" bestFit="1" customWidth="1"/>
    <col min="4360" max="4360" width="10.125" style="112" bestFit="1" customWidth="1"/>
    <col min="4361" max="4361" width="4" style="112" bestFit="1" customWidth="1"/>
    <col min="4362" max="4362" width="10.125" style="112" bestFit="1" customWidth="1"/>
    <col min="4363" max="4606" width="9" style="112"/>
    <col min="4607" max="4607" width="5.375" style="112" bestFit="1" customWidth="1"/>
    <col min="4608" max="4608" width="49.625" style="112" bestFit="1" customWidth="1"/>
    <col min="4609" max="4609" width="6.25" style="112" bestFit="1" customWidth="1"/>
    <col min="4610" max="4610" width="10.125" style="112" bestFit="1" customWidth="1"/>
    <col min="4611" max="4611" width="4.875" style="112" bestFit="1" customWidth="1"/>
    <col min="4612" max="4612" width="10.125" style="112" bestFit="1" customWidth="1"/>
    <col min="4613" max="4613" width="4" style="112" bestFit="1" customWidth="1"/>
    <col min="4614" max="4614" width="10.125" style="112" bestFit="1" customWidth="1"/>
    <col min="4615" max="4615" width="4" style="112" bestFit="1" customWidth="1"/>
    <col min="4616" max="4616" width="10.125" style="112" bestFit="1" customWidth="1"/>
    <col min="4617" max="4617" width="4" style="112" bestFit="1" customWidth="1"/>
    <col min="4618" max="4618" width="10.125" style="112" bestFit="1" customWidth="1"/>
    <col min="4619" max="4862" width="9" style="112"/>
    <col min="4863" max="4863" width="5.375" style="112" bestFit="1" customWidth="1"/>
    <col min="4864" max="4864" width="49.625" style="112" bestFit="1" customWidth="1"/>
    <col min="4865" max="4865" width="6.25" style="112" bestFit="1" customWidth="1"/>
    <col min="4866" max="4866" width="10.125" style="112" bestFit="1" customWidth="1"/>
    <col min="4867" max="4867" width="4.875" style="112" bestFit="1" customWidth="1"/>
    <col min="4868" max="4868" width="10.125" style="112" bestFit="1" customWidth="1"/>
    <col min="4869" max="4869" width="4" style="112" bestFit="1" customWidth="1"/>
    <col min="4870" max="4870" width="10.125" style="112" bestFit="1" customWidth="1"/>
    <col min="4871" max="4871" width="4" style="112" bestFit="1" customWidth="1"/>
    <col min="4872" max="4872" width="10.125" style="112" bestFit="1" customWidth="1"/>
    <col min="4873" max="4873" width="4" style="112" bestFit="1" customWidth="1"/>
    <col min="4874" max="4874" width="10.125" style="112" bestFit="1" customWidth="1"/>
    <col min="4875" max="5118" width="9" style="112"/>
    <col min="5119" max="5119" width="5.375" style="112" bestFit="1" customWidth="1"/>
    <col min="5120" max="5120" width="49.625" style="112" bestFit="1" customWidth="1"/>
    <col min="5121" max="5121" width="6.25" style="112" bestFit="1" customWidth="1"/>
    <col min="5122" max="5122" width="10.125" style="112" bestFit="1" customWidth="1"/>
    <col min="5123" max="5123" width="4.875" style="112" bestFit="1" customWidth="1"/>
    <col min="5124" max="5124" width="10.125" style="112" bestFit="1" customWidth="1"/>
    <col min="5125" max="5125" width="4" style="112" bestFit="1" customWidth="1"/>
    <col min="5126" max="5126" width="10.125" style="112" bestFit="1" customWidth="1"/>
    <col min="5127" max="5127" width="4" style="112" bestFit="1" customWidth="1"/>
    <col min="5128" max="5128" width="10.125" style="112" bestFit="1" customWidth="1"/>
    <col min="5129" max="5129" width="4" style="112" bestFit="1" customWidth="1"/>
    <col min="5130" max="5130" width="10.125" style="112" bestFit="1" customWidth="1"/>
    <col min="5131" max="5374" width="9" style="112"/>
    <col min="5375" max="5375" width="5.375" style="112" bestFit="1" customWidth="1"/>
    <col min="5376" max="5376" width="49.625" style="112" bestFit="1" customWidth="1"/>
    <col min="5377" max="5377" width="6.25" style="112" bestFit="1" customWidth="1"/>
    <col min="5378" max="5378" width="10.125" style="112" bestFit="1" customWidth="1"/>
    <col min="5379" max="5379" width="4.875" style="112" bestFit="1" customWidth="1"/>
    <col min="5380" max="5380" width="10.125" style="112" bestFit="1" customWidth="1"/>
    <col min="5381" max="5381" width="4" style="112" bestFit="1" customWidth="1"/>
    <col min="5382" max="5382" width="10.125" style="112" bestFit="1" customWidth="1"/>
    <col min="5383" max="5383" width="4" style="112" bestFit="1" customWidth="1"/>
    <col min="5384" max="5384" width="10.125" style="112" bestFit="1" customWidth="1"/>
    <col min="5385" max="5385" width="4" style="112" bestFit="1" customWidth="1"/>
    <col min="5386" max="5386" width="10.125" style="112" bestFit="1" customWidth="1"/>
    <col min="5387" max="5630" width="9" style="112"/>
    <col min="5631" max="5631" width="5.375" style="112" bestFit="1" customWidth="1"/>
    <col min="5632" max="5632" width="49.625" style="112" bestFit="1" customWidth="1"/>
    <col min="5633" max="5633" width="6.25" style="112" bestFit="1" customWidth="1"/>
    <col min="5634" max="5634" width="10.125" style="112" bestFit="1" customWidth="1"/>
    <col min="5635" max="5635" width="4.875" style="112" bestFit="1" customWidth="1"/>
    <col min="5636" max="5636" width="10.125" style="112" bestFit="1" customWidth="1"/>
    <col min="5637" max="5637" width="4" style="112" bestFit="1" customWidth="1"/>
    <col min="5638" max="5638" width="10.125" style="112" bestFit="1" customWidth="1"/>
    <col min="5639" max="5639" width="4" style="112" bestFit="1" customWidth="1"/>
    <col min="5640" max="5640" width="10.125" style="112" bestFit="1" customWidth="1"/>
    <col min="5641" max="5641" width="4" style="112" bestFit="1" customWidth="1"/>
    <col min="5642" max="5642" width="10.125" style="112" bestFit="1" customWidth="1"/>
    <col min="5643" max="5886" width="9" style="112"/>
    <col min="5887" max="5887" width="5.375" style="112" bestFit="1" customWidth="1"/>
    <col min="5888" max="5888" width="49.625" style="112" bestFit="1" customWidth="1"/>
    <col min="5889" max="5889" width="6.25" style="112" bestFit="1" customWidth="1"/>
    <col min="5890" max="5890" width="10.125" style="112" bestFit="1" customWidth="1"/>
    <col min="5891" max="5891" width="4.875" style="112" bestFit="1" customWidth="1"/>
    <col min="5892" max="5892" width="10.125" style="112" bestFit="1" customWidth="1"/>
    <col min="5893" max="5893" width="4" style="112" bestFit="1" customWidth="1"/>
    <col min="5894" max="5894" width="10.125" style="112" bestFit="1" customWidth="1"/>
    <col min="5895" max="5895" width="4" style="112" bestFit="1" customWidth="1"/>
    <col min="5896" max="5896" width="10.125" style="112" bestFit="1" customWidth="1"/>
    <col min="5897" max="5897" width="4" style="112" bestFit="1" customWidth="1"/>
    <col min="5898" max="5898" width="10.125" style="112" bestFit="1" customWidth="1"/>
    <col min="5899" max="6142" width="9" style="112"/>
    <col min="6143" max="6143" width="5.375" style="112" bestFit="1" customWidth="1"/>
    <col min="6144" max="6144" width="49.625" style="112" bestFit="1" customWidth="1"/>
    <col min="6145" max="6145" width="6.25" style="112" bestFit="1" customWidth="1"/>
    <col min="6146" max="6146" width="10.125" style="112" bestFit="1" customWidth="1"/>
    <col min="6147" max="6147" width="4.875" style="112" bestFit="1" customWidth="1"/>
    <col min="6148" max="6148" width="10.125" style="112" bestFit="1" customWidth="1"/>
    <col min="6149" max="6149" width="4" style="112" bestFit="1" customWidth="1"/>
    <col min="6150" max="6150" width="10.125" style="112" bestFit="1" customWidth="1"/>
    <col min="6151" max="6151" width="4" style="112" bestFit="1" customWidth="1"/>
    <col min="6152" max="6152" width="10.125" style="112" bestFit="1" customWidth="1"/>
    <col min="6153" max="6153" width="4" style="112" bestFit="1" customWidth="1"/>
    <col min="6154" max="6154" width="10.125" style="112" bestFit="1" customWidth="1"/>
    <col min="6155" max="6398" width="9" style="112"/>
    <col min="6399" max="6399" width="5.375" style="112" bestFit="1" customWidth="1"/>
    <col min="6400" max="6400" width="49.625" style="112" bestFit="1" customWidth="1"/>
    <col min="6401" max="6401" width="6.25" style="112" bestFit="1" customWidth="1"/>
    <col min="6402" max="6402" width="10.125" style="112" bestFit="1" customWidth="1"/>
    <col min="6403" max="6403" width="4.875" style="112" bestFit="1" customWidth="1"/>
    <col min="6404" max="6404" width="10.125" style="112" bestFit="1" customWidth="1"/>
    <col min="6405" max="6405" width="4" style="112" bestFit="1" customWidth="1"/>
    <col min="6406" max="6406" width="10.125" style="112" bestFit="1" customWidth="1"/>
    <col min="6407" max="6407" width="4" style="112" bestFit="1" customWidth="1"/>
    <col min="6408" max="6408" width="10.125" style="112" bestFit="1" customWidth="1"/>
    <col min="6409" max="6409" width="4" style="112" bestFit="1" customWidth="1"/>
    <col min="6410" max="6410" width="10.125" style="112" bestFit="1" customWidth="1"/>
    <col min="6411" max="6654" width="9" style="112"/>
    <col min="6655" max="6655" width="5.375" style="112" bestFit="1" customWidth="1"/>
    <col min="6656" max="6656" width="49.625" style="112" bestFit="1" customWidth="1"/>
    <col min="6657" max="6657" width="6.25" style="112" bestFit="1" customWidth="1"/>
    <col min="6658" max="6658" width="10.125" style="112" bestFit="1" customWidth="1"/>
    <col min="6659" max="6659" width="4.875" style="112" bestFit="1" customWidth="1"/>
    <col min="6660" max="6660" width="10.125" style="112" bestFit="1" customWidth="1"/>
    <col min="6661" max="6661" width="4" style="112" bestFit="1" customWidth="1"/>
    <col min="6662" max="6662" width="10.125" style="112" bestFit="1" customWidth="1"/>
    <col min="6663" max="6663" width="4" style="112" bestFit="1" customWidth="1"/>
    <col min="6664" max="6664" width="10.125" style="112" bestFit="1" customWidth="1"/>
    <col min="6665" max="6665" width="4" style="112" bestFit="1" customWidth="1"/>
    <col min="6666" max="6666" width="10.125" style="112" bestFit="1" customWidth="1"/>
    <col min="6667" max="6910" width="9" style="112"/>
    <col min="6911" max="6911" width="5.375" style="112" bestFit="1" customWidth="1"/>
    <col min="6912" max="6912" width="49.625" style="112" bestFit="1" customWidth="1"/>
    <col min="6913" max="6913" width="6.25" style="112" bestFit="1" customWidth="1"/>
    <col min="6914" max="6914" width="10.125" style="112" bestFit="1" customWidth="1"/>
    <col min="6915" max="6915" width="4.875" style="112" bestFit="1" customWidth="1"/>
    <col min="6916" max="6916" width="10.125" style="112" bestFit="1" customWidth="1"/>
    <col min="6917" max="6917" width="4" style="112" bestFit="1" customWidth="1"/>
    <col min="6918" max="6918" width="10.125" style="112" bestFit="1" customWidth="1"/>
    <col min="6919" max="6919" width="4" style="112" bestFit="1" customWidth="1"/>
    <col min="6920" max="6920" width="10.125" style="112" bestFit="1" customWidth="1"/>
    <col min="6921" max="6921" width="4" style="112" bestFit="1" customWidth="1"/>
    <col min="6922" max="6922" width="10.125" style="112" bestFit="1" customWidth="1"/>
    <col min="6923" max="7166" width="9" style="112"/>
    <col min="7167" max="7167" width="5.375" style="112" bestFit="1" customWidth="1"/>
    <col min="7168" max="7168" width="49.625" style="112" bestFit="1" customWidth="1"/>
    <col min="7169" max="7169" width="6.25" style="112" bestFit="1" customWidth="1"/>
    <col min="7170" max="7170" width="10.125" style="112" bestFit="1" customWidth="1"/>
    <col min="7171" max="7171" width="4.875" style="112" bestFit="1" customWidth="1"/>
    <col min="7172" max="7172" width="10.125" style="112" bestFit="1" customWidth="1"/>
    <col min="7173" max="7173" width="4" style="112" bestFit="1" customWidth="1"/>
    <col min="7174" max="7174" width="10.125" style="112" bestFit="1" customWidth="1"/>
    <col min="7175" max="7175" width="4" style="112" bestFit="1" customWidth="1"/>
    <col min="7176" max="7176" width="10.125" style="112" bestFit="1" customWidth="1"/>
    <col min="7177" max="7177" width="4" style="112" bestFit="1" customWidth="1"/>
    <col min="7178" max="7178" width="10.125" style="112" bestFit="1" customWidth="1"/>
    <col min="7179" max="7422" width="9" style="112"/>
    <col min="7423" max="7423" width="5.375" style="112" bestFit="1" customWidth="1"/>
    <col min="7424" max="7424" width="49.625" style="112" bestFit="1" customWidth="1"/>
    <col min="7425" max="7425" width="6.25" style="112" bestFit="1" customWidth="1"/>
    <col min="7426" max="7426" width="10.125" style="112" bestFit="1" customWidth="1"/>
    <col min="7427" max="7427" width="4.875" style="112" bestFit="1" customWidth="1"/>
    <col min="7428" max="7428" width="10.125" style="112" bestFit="1" customWidth="1"/>
    <col min="7429" max="7429" width="4" style="112" bestFit="1" customWidth="1"/>
    <col min="7430" max="7430" width="10.125" style="112" bestFit="1" customWidth="1"/>
    <col min="7431" max="7431" width="4" style="112" bestFit="1" customWidth="1"/>
    <col min="7432" max="7432" width="10.125" style="112" bestFit="1" customWidth="1"/>
    <col min="7433" max="7433" width="4" style="112" bestFit="1" customWidth="1"/>
    <col min="7434" max="7434" width="10.125" style="112" bestFit="1" customWidth="1"/>
    <col min="7435" max="7678" width="9" style="112"/>
    <col min="7679" max="7679" width="5.375" style="112" bestFit="1" customWidth="1"/>
    <col min="7680" max="7680" width="49.625" style="112" bestFit="1" customWidth="1"/>
    <col min="7681" max="7681" width="6.25" style="112" bestFit="1" customWidth="1"/>
    <col min="7682" max="7682" width="10.125" style="112" bestFit="1" customWidth="1"/>
    <col min="7683" max="7683" width="4.875" style="112" bestFit="1" customWidth="1"/>
    <col min="7684" max="7684" width="10.125" style="112" bestFit="1" customWidth="1"/>
    <col min="7685" max="7685" width="4" style="112" bestFit="1" customWidth="1"/>
    <col min="7686" max="7686" width="10.125" style="112" bestFit="1" customWidth="1"/>
    <col min="7687" max="7687" width="4" style="112" bestFit="1" customWidth="1"/>
    <col min="7688" max="7688" width="10.125" style="112" bestFit="1" customWidth="1"/>
    <col min="7689" max="7689" width="4" style="112" bestFit="1" customWidth="1"/>
    <col min="7690" max="7690" width="10.125" style="112" bestFit="1" customWidth="1"/>
    <col min="7691" max="7934" width="9" style="112"/>
    <col min="7935" max="7935" width="5.375" style="112" bestFit="1" customWidth="1"/>
    <col min="7936" max="7936" width="49.625" style="112" bestFit="1" customWidth="1"/>
    <col min="7937" max="7937" width="6.25" style="112" bestFit="1" customWidth="1"/>
    <col min="7938" max="7938" width="10.125" style="112" bestFit="1" customWidth="1"/>
    <col min="7939" max="7939" width="4.875" style="112" bestFit="1" customWidth="1"/>
    <col min="7940" max="7940" width="10.125" style="112" bestFit="1" customWidth="1"/>
    <col min="7941" max="7941" width="4" style="112" bestFit="1" customWidth="1"/>
    <col min="7942" max="7942" width="10.125" style="112" bestFit="1" customWidth="1"/>
    <col min="7943" max="7943" width="4" style="112" bestFit="1" customWidth="1"/>
    <col min="7944" max="7944" width="10.125" style="112" bestFit="1" customWidth="1"/>
    <col min="7945" max="7945" width="4" style="112" bestFit="1" customWidth="1"/>
    <col min="7946" max="7946" width="10.125" style="112" bestFit="1" customWidth="1"/>
    <col min="7947" max="8190" width="9" style="112"/>
    <col min="8191" max="8191" width="5.375" style="112" bestFit="1" customWidth="1"/>
    <col min="8192" max="8192" width="49.625" style="112" bestFit="1" customWidth="1"/>
    <col min="8193" max="8193" width="6.25" style="112" bestFit="1" customWidth="1"/>
    <col min="8194" max="8194" width="10.125" style="112" bestFit="1" customWidth="1"/>
    <col min="8195" max="8195" width="4.875" style="112" bestFit="1" customWidth="1"/>
    <col min="8196" max="8196" width="10.125" style="112" bestFit="1" customWidth="1"/>
    <col min="8197" max="8197" width="4" style="112" bestFit="1" customWidth="1"/>
    <col min="8198" max="8198" width="10.125" style="112" bestFit="1" customWidth="1"/>
    <col min="8199" max="8199" width="4" style="112" bestFit="1" customWidth="1"/>
    <col min="8200" max="8200" width="10.125" style="112" bestFit="1" customWidth="1"/>
    <col min="8201" max="8201" width="4" style="112" bestFit="1" customWidth="1"/>
    <col min="8202" max="8202" width="10.125" style="112" bestFit="1" customWidth="1"/>
    <col min="8203" max="8446" width="9" style="112"/>
    <col min="8447" max="8447" width="5.375" style="112" bestFit="1" customWidth="1"/>
    <col min="8448" max="8448" width="49.625" style="112" bestFit="1" customWidth="1"/>
    <col min="8449" max="8449" width="6.25" style="112" bestFit="1" customWidth="1"/>
    <col min="8450" max="8450" width="10.125" style="112" bestFit="1" customWidth="1"/>
    <col min="8451" max="8451" width="4.875" style="112" bestFit="1" customWidth="1"/>
    <col min="8452" max="8452" width="10.125" style="112" bestFit="1" customWidth="1"/>
    <col min="8453" max="8453" width="4" style="112" bestFit="1" customWidth="1"/>
    <col min="8454" max="8454" width="10.125" style="112" bestFit="1" customWidth="1"/>
    <col min="8455" max="8455" width="4" style="112" bestFit="1" customWidth="1"/>
    <col min="8456" max="8456" width="10.125" style="112" bestFit="1" customWidth="1"/>
    <col min="8457" max="8457" width="4" style="112" bestFit="1" customWidth="1"/>
    <col min="8458" max="8458" width="10.125" style="112" bestFit="1" customWidth="1"/>
    <col min="8459" max="8702" width="9" style="112"/>
    <col min="8703" max="8703" width="5.375" style="112" bestFit="1" customWidth="1"/>
    <col min="8704" max="8704" width="49.625" style="112" bestFit="1" customWidth="1"/>
    <col min="8705" max="8705" width="6.25" style="112" bestFit="1" customWidth="1"/>
    <col min="8706" max="8706" width="10.125" style="112" bestFit="1" customWidth="1"/>
    <col min="8707" max="8707" width="4.875" style="112" bestFit="1" customWidth="1"/>
    <col min="8708" max="8708" width="10.125" style="112" bestFit="1" customWidth="1"/>
    <col min="8709" max="8709" width="4" style="112" bestFit="1" customWidth="1"/>
    <col min="8710" max="8710" width="10.125" style="112" bestFit="1" customWidth="1"/>
    <col min="8711" max="8711" width="4" style="112" bestFit="1" customWidth="1"/>
    <col min="8712" max="8712" width="10.125" style="112" bestFit="1" customWidth="1"/>
    <col min="8713" max="8713" width="4" style="112" bestFit="1" customWidth="1"/>
    <col min="8714" max="8714" width="10.125" style="112" bestFit="1" customWidth="1"/>
    <col min="8715" max="8958" width="9" style="112"/>
    <col min="8959" max="8959" width="5.375" style="112" bestFit="1" customWidth="1"/>
    <col min="8960" max="8960" width="49.625" style="112" bestFit="1" customWidth="1"/>
    <col min="8961" max="8961" width="6.25" style="112" bestFit="1" customWidth="1"/>
    <col min="8962" max="8962" width="10.125" style="112" bestFit="1" customWidth="1"/>
    <col min="8963" max="8963" width="4.875" style="112" bestFit="1" customWidth="1"/>
    <col min="8964" max="8964" width="10.125" style="112" bestFit="1" customWidth="1"/>
    <col min="8965" max="8965" width="4" style="112" bestFit="1" customWidth="1"/>
    <col min="8966" max="8966" width="10.125" style="112" bestFit="1" customWidth="1"/>
    <col min="8967" max="8967" width="4" style="112" bestFit="1" customWidth="1"/>
    <col min="8968" max="8968" width="10.125" style="112" bestFit="1" customWidth="1"/>
    <col min="8969" max="8969" width="4" style="112" bestFit="1" customWidth="1"/>
    <col min="8970" max="8970" width="10.125" style="112" bestFit="1" customWidth="1"/>
    <col min="8971" max="9214" width="9" style="112"/>
    <col min="9215" max="9215" width="5.375" style="112" bestFit="1" customWidth="1"/>
    <col min="9216" max="9216" width="49.625" style="112" bestFit="1" customWidth="1"/>
    <col min="9217" max="9217" width="6.25" style="112" bestFit="1" customWidth="1"/>
    <col min="9218" max="9218" width="10.125" style="112" bestFit="1" customWidth="1"/>
    <col min="9219" max="9219" width="4.875" style="112" bestFit="1" customWidth="1"/>
    <col min="9220" max="9220" width="10.125" style="112" bestFit="1" customWidth="1"/>
    <col min="9221" max="9221" width="4" style="112" bestFit="1" customWidth="1"/>
    <col min="9222" max="9222" width="10.125" style="112" bestFit="1" customWidth="1"/>
    <col min="9223" max="9223" width="4" style="112" bestFit="1" customWidth="1"/>
    <col min="9224" max="9224" width="10.125" style="112" bestFit="1" customWidth="1"/>
    <col min="9225" max="9225" width="4" style="112" bestFit="1" customWidth="1"/>
    <col min="9226" max="9226" width="10.125" style="112" bestFit="1" customWidth="1"/>
    <col min="9227" max="9470" width="9" style="112"/>
    <col min="9471" max="9471" width="5.375" style="112" bestFit="1" customWidth="1"/>
    <col min="9472" max="9472" width="49.625" style="112" bestFit="1" customWidth="1"/>
    <col min="9473" max="9473" width="6.25" style="112" bestFit="1" customWidth="1"/>
    <col min="9474" max="9474" width="10.125" style="112" bestFit="1" customWidth="1"/>
    <col min="9475" max="9475" width="4.875" style="112" bestFit="1" customWidth="1"/>
    <col min="9476" max="9476" width="10.125" style="112" bestFit="1" customWidth="1"/>
    <col min="9477" max="9477" width="4" style="112" bestFit="1" customWidth="1"/>
    <col min="9478" max="9478" width="10.125" style="112" bestFit="1" customWidth="1"/>
    <col min="9479" max="9479" width="4" style="112" bestFit="1" customWidth="1"/>
    <col min="9480" max="9480" width="10.125" style="112" bestFit="1" customWidth="1"/>
    <col min="9481" max="9481" width="4" style="112" bestFit="1" customWidth="1"/>
    <col min="9482" max="9482" width="10.125" style="112" bestFit="1" customWidth="1"/>
    <col min="9483" max="9726" width="9" style="112"/>
    <col min="9727" max="9727" width="5.375" style="112" bestFit="1" customWidth="1"/>
    <col min="9728" max="9728" width="49.625" style="112" bestFit="1" customWidth="1"/>
    <col min="9729" max="9729" width="6.25" style="112" bestFit="1" customWidth="1"/>
    <col min="9730" max="9730" width="10.125" style="112" bestFit="1" customWidth="1"/>
    <col min="9731" max="9731" width="4.875" style="112" bestFit="1" customWidth="1"/>
    <col min="9732" max="9732" width="10.125" style="112" bestFit="1" customWidth="1"/>
    <col min="9733" max="9733" width="4" style="112" bestFit="1" customWidth="1"/>
    <col min="9734" max="9734" width="10.125" style="112" bestFit="1" customWidth="1"/>
    <col min="9735" max="9735" width="4" style="112" bestFit="1" customWidth="1"/>
    <col min="9736" max="9736" width="10.125" style="112" bestFit="1" customWidth="1"/>
    <col min="9737" max="9737" width="4" style="112" bestFit="1" customWidth="1"/>
    <col min="9738" max="9738" width="10.125" style="112" bestFit="1" customWidth="1"/>
    <col min="9739" max="9982" width="9" style="112"/>
    <col min="9983" max="9983" width="5.375" style="112" bestFit="1" customWidth="1"/>
    <col min="9984" max="9984" width="49.625" style="112" bestFit="1" customWidth="1"/>
    <col min="9985" max="9985" width="6.25" style="112" bestFit="1" customWidth="1"/>
    <col min="9986" max="9986" width="10.125" style="112" bestFit="1" customWidth="1"/>
    <col min="9987" max="9987" width="4.875" style="112" bestFit="1" customWidth="1"/>
    <col min="9988" max="9988" width="10.125" style="112" bestFit="1" customWidth="1"/>
    <col min="9989" max="9989" width="4" style="112" bestFit="1" customWidth="1"/>
    <col min="9990" max="9990" width="10.125" style="112" bestFit="1" customWidth="1"/>
    <col min="9991" max="9991" width="4" style="112" bestFit="1" customWidth="1"/>
    <col min="9992" max="9992" width="10.125" style="112" bestFit="1" customWidth="1"/>
    <col min="9993" max="9993" width="4" style="112" bestFit="1" customWidth="1"/>
    <col min="9994" max="9994" width="10.125" style="112" bestFit="1" customWidth="1"/>
    <col min="9995" max="10238" width="9" style="112"/>
    <col min="10239" max="10239" width="5.375" style="112" bestFit="1" customWidth="1"/>
    <col min="10240" max="10240" width="49.625" style="112" bestFit="1" customWidth="1"/>
    <col min="10241" max="10241" width="6.25" style="112" bestFit="1" customWidth="1"/>
    <col min="10242" max="10242" width="10.125" style="112" bestFit="1" customWidth="1"/>
    <col min="10243" max="10243" width="4.875" style="112" bestFit="1" customWidth="1"/>
    <col min="10244" max="10244" width="10.125" style="112" bestFit="1" customWidth="1"/>
    <col min="10245" max="10245" width="4" style="112" bestFit="1" customWidth="1"/>
    <col min="10246" max="10246" width="10.125" style="112" bestFit="1" customWidth="1"/>
    <col min="10247" max="10247" width="4" style="112" bestFit="1" customWidth="1"/>
    <col min="10248" max="10248" width="10.125" style="112" bestFit="1" customWidth="1"/>
    <col min="10249" max="10249" width="4" style="112" bestFit="1" customWidth="1"/>
    <col min="10250" max="10250" width="10.125" style="112" bestFit="1" customWidth="1"/>
    <col min="10251" max="10494" width="9" style="112"/>
    <col min="10495" max="10495" width="5.375" style="112" bestFit="1" customWidth="1"/>
    <col min="10496" max="10496" width="49.625" style="112" bestFit="1" customWidth="1"/>
    <col min="10497" max="10497" width="6.25" style="112" bestFit="1" customWidth="1"/>
    <col min="10498" max="10498" width="10.125" style="112" bestFit="1" customWidth="1"/>
    <col min="10499" max="10499" width="4.875" style="112" bestFit="1" customWidth="1"/>
    <col min="10500" max="10500" width="10.125" style="112" bestFit="1" customWidth="1"/>
    <col min="10501" max="10501" width="4" style="112" bestFit="1" customWidth="1"/>
    <col min="10502" max="10502" width="10.125" style="112" bestFit="1" customWidth="1"/>
    <col min="10503" max="10503" width="4" style="112" bestFit="1" customWidth="1"/>
    <col min="10504" max="10504" width="10.125" style="112" bestFit="1" customWidth="1"/>
    <col min="10505" max="10505" width="4" style="112" bestFit="1" customWidth="1"/>
    <col min="10506" max="10506" width="10.125" style="112" bestFit="1" customWidth="1"/>
    <col min="10507" max="10750" width="9" style="112"/>
    <col min="10751" max="10751" width="5.375" style="112" bestFit="1" customWidth="1"/>
    <col min="10752" max="10752" width="49.625" style="112" bestFit="1" customWidth="1"/>
    <col min="10753" max="10753" width="6.25" style="112" bestFit="1" customWidth="1"/>
    <col min="10754" max="10754" width="10.125" style="112" bestFit="1" customWidth="1"/>
    <col min="10755" max="10755" width="4.875" style="112" bestFit="1" customWidth="1"/>
    <col min="10756" max="10756" width="10.125" style="112" bestFit="1" customWidth="1"/>
    <col min="10757" max="10757" width="4" style="112" bestFit="1" customWidth="1"/>
    <col min="10758" max="10758" width="10.125" style="112" bestFit="1" customWidth="1"/>
    <col min="10759" max="10759" width="4" style="112" bestFit="1" customWidth="1"/>
    <col min="10760" max="10760" width="10.125" style="112" bestFit="1" customWidth="1"/>
    <col min="10761" max="10761" width="4" style="112" bestFit="1" customWidth="1"/>
    <col min="10762" max="10762" width="10.125" style="112" bestFit="1" customWidth="1"/>
    <col min="10763" max="11006" width="9" style="112"/>
    <col min="11007" max="11007" width="5.375" style="112" bestFit="1" customWidth="1"/>
    <col min="11008" max="11008" width="49.625" style="112" bestFit="1" customWidth="1"/>
    <col min="11009" max="11009" width="6.25" style="112" bestFit="1" customWidth="1"/>
    <col min="11010" max="11010" width="10.125" style="112" bestFit="1" customWidth="1"/>
    <col min="11011" max="11011" width="4.875" style="112" bestFit="1" customWidth="1"/>
    <col min="11012" max="11012" width="10.125" style="112" bestFit="1" customWidth="1"/>
    <col min="11013" max="11013" width="4" style="112" bestFit="1" customWidth="1"/>
    <col min="11014" max="11014" width="10.125" style="112" bestFit="1" customWidth="1"/>
    <col min="11015" max="11015" width="4" style="112" bestFit="1" customWidth="1"/>
    <col min="11016" max="11016" width="10.125" style="112" bestFit="1" customWidth="1"/>
    <col min="11017" max="11017" width="4" style="112" bestFit="1" customWidth="1"/>
    <col min="11018" max="11018" width="10.125" style="112" bestFit="1" customWidth="1"/>
    <col min="11019" max="11262" width="9" style="112"/>
    <col min="11263" max="11263" width="5.375" style="112" bestFit="1" customWidth="1"/>
    <col min="11264" max="11264" width="49.625" style="112" bestFit="1" customWidth="1"/>
    <col min="11265" max="11265" width="6.25" style="112" bestFit="1" customWidth="1"/>
    <col min="11266" max="11266" width="10.125" style="112" bestFit="1" customWidth="1"/>
    <col min="11267" max="11267" width="4.875" style="112" bestFit="1" customWidth="1"/>
    <col min="11268" max="11268" width="10.125" style="112" bestFit="1" customWidth="1"/>
    <col min="11269" max="11269" width="4" style="112" bestFit="1" customWidth="1"/>
    <col min="11270" max="11270" width="10.125" style="112" bestFit="1" customWidth="1"/>
    <col min="11271" max="11271" width="4" style="112" bestFit="1" customWidth="1"/>
    <col min="11272" max="11272" width="10.125" style="112" bestFit="1" customWidth="1"/>
    <col min="11273" max="11273" width="4" style="112" bestFit="1" customWidth="1"/>
    <col min="11274" max="11274" width="10.125" style="112" bestFit="1" customWidth="1"/>
    <col min="11275" max="11518" width="9" style="112"/>
    <col min="11519" max="11519" width="5.375" style="112" bestFit="1" customWidth="1"/>
    <col min="11520" max="11520" width="49.625" style="112" bestFit="1" customWidth="1"/>
    <col min="11521" max="11521" width="6.25" style="112" bestFit="1" customWidth="1"/>
    <col min="11522" max="11522" width="10.125" style="112" bestFit="1" customWidth="1"/>
    <col min="11523" max="11523" width="4.875" style="112" bestFit="1" customWidth="1"/>
    <col min="11524" max="11524" width="10.125" style="112" bestFit="1" customWidth="1"/>
    <col min="11525" max="11525" width="4" style="112" bestFit="1" customWidth="1"/>
    <col min="11526" max="11526" width="10.125" style="112" bestFit="1" customWidth="1"/>
    <col min="11527" max="11527" width="4" style="112" bestFit="1" customWidth="1"/>
    <col min="11528" max="11528" width="10.125" style="112" bestFit="1" customWidth="1"/>
    <col min="11529" max="11529" width="4" style="112" bestFit="1" customWidth="1"/>
    <col min="11530" max="11530" width="10.125" style="112" bestFit="1" customWidth="1"/>
    <col min="11531" max="11774" width="9" style="112"/>
    <col min="11775" max="11775" width="5.375" style="112" bestFit="1" customWidth="1"/>
    <col min="11776" max="11776" width="49.625" style="112" bestFit="1" customWidth="1"/>
    <col min="11777" max="11777" width="6.25" style="112" bestFit="1" customWidth="1"/>
    <col min="11778" max="11778" width="10.125" style="112" bestFit="1" customWidth="1"/>
    <col min="11779" max="11779" width="4.875" style="112" bestFit="1" customWidth="1"/>
    <col min="11780" max="11780" width="10.125" style="112" bestFit="1" customWidth="1"/>
    <col min="11781" max="11781" width="4" style="112" bestFit="1" customWidth="1"/>
    <col min="11782" max="11782" width="10.125" style="112" bestFit="1" customWidth="1"/>
    <col min="11783" max="11783" width="4" style="112" bestFit="1" customWidth="1"/>
    <col min="11784" max="11784" width="10.125" style="112" bestFit="1" customWidth="1"/>
    <col min="11785" max="11785" width="4" style="112" bestFit="1" customWidth="1"/>
    <col min="11786" max="11786" width="10.125" style="112" bestFit="1" customWidth="1"/>
    <col min="11787" max="12030" width="9" style="112"/>
    <col min="12031" max="12031" width="5.375" style="112" bestFit="1" customWidth="1"/>
    <col min="12032" max="12032" width="49.625" style="112" bestFit="1" customWidth="1"/>
    <col min="12033" max="12033" width="6.25" style="112" bestFit="1" customWidth="1"/>
    <col min="12034" max="12034" width="10.125" style="112" bestFit="1" customWidth="1"/>
    <col min="12035" max="12035" width="4.875" style="112" bestFit="1" customWidth="1"/>
    <col min="12036" max="12036" width="10.125" style="112" bestFit="1" customWidth="1"/>
    <col min="12037" max="12037" width="4" style="112" bestFit="1" customWidth="1"/>
    <col min="12038" max="12038" width="10.125" style="112" bestFit="1" customWidth="1"/>
    <col min="12039" max="12039" width="4" style="112" bestFit="1" customWidth="1"/>
    <col min="12040" max="12040" width="10.125" style="112" bestFit="1" customWidth="1"/>
    <col min="12041" max="12041" width="4" style="112" bestFit="1" customWidth="1"/>
    <col min="12042" max="12042" width="10.125" style="112" bestFit="1" customWidth="1"/>
    <col min="12043" max="12286" width="9" style="112"/>
    <col min="12287" max="12287" width="5.375" style="112" bestFit="1" customWidth="1"/>
    <col min="12288" max="12288" width="49.625" style="112" bestFit="1" customWidth="1"/>
    <col min="12289" max="12289" width="6.25" style="112" bestFit="1" customWidth="1"/>
    <col min="12290" max="12290" width="10.125" style="112" bestFit="1" customWidth="1"/>
    <col min="12291" max="12291" width="4.875" style="112" bestFit="1" customWidth="1"/>
    <col min="12292" max="12292" width="10.125" style="112" bestFit="1" customWidth="1"/>
    <col min="12293" max="12293" width="4" style="112" bestFit="1" customWidth="1"/>
    <col min="12294" max="12294" width="10.125" style="112" bestFit="1" customWidth="1"/>
    <col min="12295" max="12295" width="4" style="112" bestFit="1" customWidth="1"/>
    <col min="12296" max="12296" width="10.125" style="112" bestFit="1" customWidth="1"/>
    <col min="12297" max="12297" width="4" style="112" bestFit="1" customWidth="1"/>
    <col min="12298" max="12298" width="10.125" style="112" bestFit="1" customWidth="1"/>
    <col min="12299" max="12542" width="9" style="112"/>
    <col min="12543" max="12543" width="5.375" style="112" bestFit="1" customWidth="1"/>
    <col min="12544" max="12544" width="49.625" style="112" bestFit="1" customWidth="1"/>
    <col min="12545" max="12545" width="6.25" style="112" bestFit="1" customWidth="1"/>
    <col min="12546" max="12546" width="10.125" style="112" bestFit="1" customWidth="1"/>
    <col min="12547" max="12547" width="4.875" style="112" bestFit="1" customWidth="1"/>
    <col min="12548" max="12548" width="10.125" style="112" bestFit="1" customWidth="1"/>
    <col min="12549" max="12549" width="4" style="112" bestFit="1" customWidth="1"/>
    <col min="12550" max="12550" width="10.125" style="112" bestFit="1" customWidth="1"/>
    <col min="12551" max="12551" width="4" style="112" bestFit="1" customWidth="1"/>
    <col min="12552" max="12552" width="10.125" style="112" bestFit="1" customWidth="1"/>
    <col min="12553" max="12553" width="4" style="112" bestFit="1" customWidth="1"/>
    <col min="12554" max="12554" width="10.125" style="112" bestFit="1" customWidth="1"/>
    <col min="12555" max="12798" width="9" style="112"/>
    <col min="12799" max="12799" width="5.375" style="112" bestFit="1" customWidth="1"/>
    <col min="12800" max="12800" width="49.625" style="112" bestFit="1" customWidth="1"/>
    <col min="12801" max="12801" width="6.25" style="112" bestFit="1" customWidth="1"/>
    <col min="12802" max="12802" width="10.125" style="112" bestFit="1" customWidth="1"/>
    <col min="12803" max="12803" width="4.875" style="112" bestFit="1" customWidth="1"/>
    <col min="12804" max="12804" width="10.125" style="112" bestFit="1" customWidth="1"/>
    <col min="12805" max="12805" width="4" style="112" bestFit="1" customWidth="1"/>
    <col min="12806" max="12806" width="10.125" style="112" bestFit="1" customWidth="1"/>
    <col min="12807" max="12807" width="4" style="112" bestFit="1" customWidth="1"/>
    <col min="12808" max="12808" width="10.125" style="112" bestFit="1" customWidth="1"/>
    <col min="12809" max="12809" width="4" style="112" bestFit="1" customWidth="1"/>
    <col min="12810" max="12810" width="10.125" style="112" bestFit="1" customWidth="1"/>
    <col min="12811" max="13054" width="9" style="112"/>
    <col min="13055" max="13055" width="5.375" style="112" bestFit="1" customWidth="1"/>
    <col min="13056" max="13056" width="49.625" style="112" bestFit="1" customWidth="1"/>
    <col min="13057" max="13057" width="6.25" style="112" bestFit="1" customWidth="1"/>
    <col min="13058" max="13058" width="10.125" style="112" bestFit="1" customWidth="1"/>
    <col min="13059" max="13059" width="4.875" style="112" bestFit="1" customWidth="1"/>
    <col min="13060" max="13060" width="10.125" style="112" bestFit="1" customWidth="1"/>
    <col min="13061" max="13061" width="4" style="112" bestFit="1" customWidth="1"/>
    <col min="13062" max="13062" width="10.125" style="112" bestFit="1" customWidth="1"/>
    <col min="13063" max="13063" width="4" style="112" bestFit="1" customWidth="1"/>
    <col min="13064" max="13064" width="10.125" style="112" bestFit="1" customWidth="1"/>
    <col min="13065" max="13065" width="4" style="112" bestFit="1" customWidth="1"/>
    <col min="13066" max="13066" width="10.125" style="112" bestFit="1" customWidth="1"/>
    <col min="13067" max="13310" width="9" style="112"/>
    <col min="13311" max="13311" width="5.375" style="112" bestFit="1" customWidth="1"/>
    <col min="13312" max="13312" width="49.625" style="112" bestFit="1" customWidth="1"/>
    <col min="13313" max="13313" width="6.25" style="112" bestFit="1" customWidth="1"/>
    <col min="13314" max="13314" width="10.125" style="112" bestFit="1" customWidth="1"/>
    <col min="13315" max="13315" width="4.875" style="112" bestFit="1" customWidth="1"/>
    <col min="13316" max="13316" width="10.125" style="112" bestFit="1" customWidth="1"/>
    <col min="13317" max="13317" width="4" style="112" bestFit="1" customWidth="1"/>
    <col min="13318" max="13318" width="10.125" style="112" bestFit="1" customWidth="1"/>
    <col min="13319" max="13319" width="4" style="112" bestFit="1" customWidth="1"/>
    <col min="13320" max="13320" width="10.125" style="112" bestFit="1" customWidth="1"/>
    <col min="13321" max="13321" width="4" style="112" bestFit="1" customWidth="1"/>
    <col min="13322" max="13322" width="10.125" style="112" bestFit="1" customWidth="1"/>
    <col min="13323" max="13566" width="9" style="112"/>
    <col min="13567" max="13567" width="5.375" style="112" bestFit="1" customWidth="1"/>
    <col min="13568" max="13568" width="49.625" style="112" bestFit="1" customWidth="1"/>
    <col min="13569" max="13569" width="6.25" style="112" bestFit="1" customWidth="1"/>
    <col min="13570" max="13570" width="10.125" style="112" bestFit="1" customWidth="1"/>
    <col min="13571" max="13571" width="4.875" style="112" bestFit="1" customWidth="1"/>
    <col min="13572" max="13572" width="10.125" style="112" bestFit="1" customWidth="1"/>
    <col min="13573" max="13573" width="4" style="112" bestFit="1" customWidth="1"/>
    <col min="13574" max="13574" width="10.125" style="112" bestFit="1" customWidth="1"/>
    <col min="13575" max="13575" width="4" style="112" bestFit="1" customWidth="1"/>
    <col min="13576" max="13576" width="10.125" style="112" bestFit="1" customWidth="1"/>
    <col min="13577" max="13577" width="4" style="112" bestFit="1" customWidth="1"/>
    <col min="13578" max="13578" width="10.125" style="112" bestFit="1" customWidth="1"/>
    <col min="13579" max="13822" width="9" style="112"/>
    <col min="13823" max="13823" width="5.375" style="112" bestFit="1" customWidth="1"/>
    <col min="13824" max="13824" width="49.625" style="112" bestFit="1" customWidth="1"/>
    <col min="13825" max="13825" width="6.25" style="112" bestFit="1" customWidth="1"/>
    <col min="13826" max="13826" width="10.125" style="112" bestFit="1" customWidth="1"/>
    <col min="13827" max="13827" width="4.875" style="112" bestFit="1" customWidth="1"/>
    <col min="13828" max="13828" width="10.125" style="112" bestFit="1" customWidth="1"/>
    <col min="13829" max="13829" width="4" style="112" bestFit="1" customWidth="1"/>
    <col min="13830" max="13830" width="10.125" style="112" bestFit="1" customWidth="1"/>
    <col min="13831" max="13831" width="4" style="112" bestFit="1" customWidth="1"/>
    <col min="13832" max="13832" width="10.125" style="112" bestFit="1" customWidth="1"/>
    <col min="13833" max="13833" width="4" style="112" bestFit="1" customWidth="1"/>
    <col min="13834" max="13834" width="10.125" style="112" bestFit="1" customWidth="1"/>
    <col min="13835" max="14078" width="9" style="112"/>
    <col min="14079" max="14079" width="5.375" style="112" bestFit="1" customWidth="1"/>
    <col min="14080" max="14080" width="49.625" style="112" bestFit="1" customWidth="1"/>
    <col min="14081" max="14081" width="6.25" style="112" bestFit="1" customWidth="1"/>
    <col min="14082" max="14082" width="10.125" style="112" bestFit="1" customWidth="1"/>
    <col min="14083" max="14083" width="4.875" style="112" bestFit="1" customWidth="1"/>
    <col min="14084" max="14084" width="10.125" style="112" bestFit="1" customWidth="1"/>
    <col min="14085" max="14085" width="4" style="112" bestFit="1" customWidth="1"/>
    <col min="14086" max="14086" width="10.125" style="112" bestFit="1" customWidth="1"/>
    <col min="14087" max="14087" width="4" style="112" bestFit="1" customWidth="1"/>
    <col min="14088" max="14088" width="10.125" style="112" bestFit="1" customWidth="1"/>
    <col min="14089" max="14089" width="4" style="112" bestFit="1" customWidth="1"/>
    <col min="14090" max="14090" width="10.125" style="112" bestFit="1" customWidth="1"/>
    <col min="14091" max="14334" width="9" style="112"/>
    <col min="14335" max="14335" width="5.375" style="112" bestFit="1" customWidth="1"/>
    <col min="14336" max="14336" width="49.625" style="112" bestFit="1" customWidth="1"/>
    <col min="14337" max="14337" width="6.25" style="112" bestFit="1" customWidth="1"/>
    <col min="14338" max="14338" width="10.125" style="112" bestFit="1" customWidth="1"/>
    <col min="14339" max="14339" width="4.875" style="112" bestFit="1" customWidth="1"/>
    <col min="14340" max="14340" width="10.125" style="112" bestFit="1" customWidth="1"/>
    <col min="14341" max="14341" width="4" style="112" bestFit="1" customWidth="1"/>
    <col min="14342" max="14342" width="10.125" style="112" bestFit="1" customWidth="1"/>
    <col min="14343" max="14343" width="4" style="112" bestFit="1" customWidth="1"/>
    <col min="14344" max="14344" width="10.125" style="112" bestFit="1" customWidth="1"/>
    <col min="14345" max="14345" width="4" style="112" bestFit="1" customWidth="1"/>
    <col min="14346" max="14346" width="10.125" style="112" bestFit="1" customWidth="1"/>
    <col min="14347" max="14590" width="9" style="112"/>
    <col min="14591" max="14591" width="5.375" style="112" bestFit="1" customWidth="1"/>
    <col min="14592" max="14592" width="49.625" style="112" bestFit="1" customWidth="1"/>
    <col min="14593" max="14593" width="6.25" style="112" bestFit="1" customWidth="1"/>
    <col min="14594" max="14594" width="10.125" style="112" bestFit="1" customWidth="1"/>
    <col min="14595" max="14595" width="4.875" style="112" bestFit="1" customWidth="1"/>
    <col min="14596" max="14596" width="10.125" style="112" bestFit="1" customWidth="1"/>
    <col min="14597" max="14597" width="4" style="112" bestFit="1" customWidth="1"/>
    <col min="14598" max="14598" width="10.125" style="112" bestFit="1" customWidth="1"/>
    <col min="14599" max="14599" width="4" style="112" bestFit="1" customWidth="1"/>
    <col min="14600" max="14600" width="10.125" style="112" bestFit="1" customWidth="1"/>
    <col min="14601" max="14601" width="4" style="112" bestFit="1" customWidth="1"/>
    <col min="14602" max="14602" width="10.125" style="112" bestFit="1" customWidth="1"/>
    <col min="14603" max="14846" width="9" style="112"/>
    <col min="14847" max="14847" width="5.375" style="112" bestFit="1" customWidth="1"/>
    <col min="14848" max="14848" width="49.625" style="112" bestFit="1" customWidth="1"/>
    <col min="14849" max="14849" width="6.25" style="112" bestFit="1" customWidth="1"/>
    <col min="14850" max="14850" width="10.125" style="112" bestFit="1" customWidth="1"/>
    <col min="14851" max="14851" width="4.875" style="112" bestFit="1" customWidth="1"/>
    <col min="14852" max="14852" width="10.125" style="112" bestFit="1" customWidth="1"/>
    <col min="14853" max="14853" width="4" style="112" bestFit="1" customWidth="1"/>
    <col min="14854" max="14854" width="10.125" style="112" bestFit="1" customWidth="1"/>
    <col min="14855" max="14855" width="4" style="112" bestFit="1" customWidth="1"/>
    <col min="14856" max="14856" width="10.125" style="112" bestFit="1" customWidth="1"/>
    <col min="14857" max="14857" width="4" style="112" bestFit="1" customWidth="1"/>
    <col min="14858" max="14858" width="10.125" style="112" bestFit="1" customWidth="1"/>
    <col min="14859" max="15102" width="9" style="112"/>
    <col min="15103" max="15103" width="5.375" style="112" bestFit="1" customWidth="1"/>
    <col min="15104" max="15104" width="49.625" style="112" bestFit="1" customWidth="1"/>
    <col min="15105" max="15105" width="6.25" style="112" bestFit="1" customWidth="1"/>
    <col min="15106" max="15106" width="10.125" style="112" bestFit="1" customWidth="1"/>
    <col min="15107" max="15107" width="4.875" style="112" bestFit="1" customWidth="1"/>
    <col min="15108" max="15108" width="10.125" style="112" bestFit="1" customWidth="1"/>
    <col min="15109" max="15109" width="4" style="112" bestFit="1" customWidth="1"/>
    <col min="15110" max="15110" width="10.125" style="112" bestFit="1" customWidth="1"/>
    <col min="15111" max="15111" width="4" style="112" bestFit="1" customWidth="1"/>
    <col min="15112" max="15112" width="10.125" style="112" bestFit="1" customWidth="1"/>
    <col min="15113" max="15113" width="4" style="112" bestFit="1" customWidth="1"/>
    <col min="15114" max="15114" width="10.125" style="112" bestFit="1" customWidth="1"/>
    <col min="15115" max="15358" width="9" style="112"/>
    <col min="15359" max="15359" width="5.375" style="112" bestFit="1" customWidth="1"/>
    <col min="15360" max="15360" width="49.625" style="112" bestFit="1" customWidth="1"/>
    <col min="15361" max="15361" width="6.25" style="112" bestFit="1" customWidth="1"/>
    <col min="15362" max="15362" width="10.125" style="112" bestFit="1" customWidth="1"/>
    <col min="15363" max="15363" width="4.875" style="112" bestFit="1" customWidth="1"/>
    <col min="15364" max="15364" width="10.125" style="112" bestFit="1" customWidth="1"/>
    <col min="15365" max="15365" width="4" style="112" bestFit="1" customWidth="1"/>
    <col min="15366" max="15366" width="10.125" style="112" bestFit="1" customWidth="1"/>
    <col min="15367" max="15367" width="4" style="112" bestFit="1" customWidth="1"/>
    <col min="15368" max="15368" width="10.125" style="112" bestFit="1" customWidth="1"/>
    <col min="15369" max="15369" width="4" style="112" bestFit="1" customWidth="1"/>
    <col min="15370" max="15370" width="10.125" style="112" bestFit="1" customWidth="1"/>
    <col min="15371" max="15614" width="9" style="112"/>
    <col min="15615" max="15615" width="5.375" style="112" bestFit="1" customWidth="1"/>
    <col min="15616" max="15616" width="49.625" style="112" bestFit="1" customWidth="1"/>
    <col min="15617" max="15617" width="6.25" style="112" bestFit="1" customWidth="1"/>
    <col min="15618" max="15618" width="10.125" style="112" bestFit="1" customWidth="1"/>
    <col min="15619" max="15619" width="4.875" style="112" bestFit="1" customWidth="1"/>
    <col min="15620" max="15620" width="10.125" style="112" bestFit="1" customWidth="1"/>
    <col min="15621" max="15621" width="4" style="112" bestFit="1" customWidth="1"/>
    <col min="15622" max="15622" width="10.125" style="112" bestFit="1" customWidth="1"/>
    <col min="15623" max="15623" width="4" style="112" bestFit="1" customWidth="1"/>
    <col min="15624" max="15624" width="10.125" style="112" bestFit="1" customWidth="1"/>
    <col min="15625" max="15625" width="4" style="112" bestFit="1" customWidth="1"/>
    <col min="15626" max="15626" width="10.125" style="112" bestFit="1" customWidth="1"/>
    <col min="15627" max="15870" width="9" style="112"/>
    <col min="15871" max="15871" width="5.375" style="112" bestFit="1" customWidth="1"/>
    <col min="15872" max="15872" width="49.625" style="112" bestFit="1" customWidth="1"/>
    <col min="15873" max="15873" width="6.25" style="112" bestFit="1" customWidth="1"/>
    <col min="15874" max="15874" width="10.125" style="112" bestFit="1" customWidth="1"/>
    <col min="15875" max="15875" width="4.875" style="112" bestFit="1" customWidth="1"/>
    <col min="15876" max="15876" width="10.125" style="112" bestFit="1" customWidth="1"/>
    <col min="15877" max="15877" width="4" style="112" bestFit="1" customWidth="1"/>
    <col min="15878" max="15878" width="10.125" style="112" bestFit="1" customWidth="1"/>
    <col min="15879" max="15879" width="4" style="112" bestFit="1" customWidth="1"/>
    <col min="15880" max="15880" width="10.125" style="112" bestFit="1" customWidth="1"/>
    <col min="15881" max="15881" width="4" style="112" bestFit="1" customWidth="1"/>
    <col min="15882" max="15882" width="10.125" style="112" bestFit="1" customWidth="1"/>
    <col min="15883" max="16126" width="9" style="112"/>
    <col min="16127" max="16127" width="5.375" style="112" bestFit="1" customWidth="1"/>
    <col min="16128" max="16128" width="49.625" style="112" bestFit="1" customWidth="1"/>
    <col min="16129" max="16129" width="6.25" style="112" bestFit="1" customWidth="1"/>
    <col min="16130" max="16130" width="10.125" style="112" bestFit="1" customWidth="1"/>
    <col min="16131" max="16131" width="4.875" style="112" bestFit="1" customWidth="1"/>
    <col min="16132" max="16132" width="10.125" style="112" bestFit="1" customWidth="1"/>
    <col min="16133" max="16133" width="4" style="112" bestFit="1" customWidth="1"/>
    <col min="16134" max="16134" width="10.125" style="112" bestFit="1" customWidth="1"/>
    <col min="16135" max="16135" width="4" style="112" bestFit="1" customWidth="1"/>
    <col min="16136" max="16136" width="10.125" style="112" bestFit="1" customWidth="1"/>
    <col min="16137" max="16137" width="4" style="112" bestFit="1" customWidth="1"/>
    <col min="16138" max="16138" width="10.125" style="112" bestFit="1" customWidth="1"/>
    <col min="16139" max="16384" width="9" style="112"/>
  </cols>
  <sheetData>
    <row r="1" spans="1:13" ht="15" customHeight="1" x14ac:dyDescent="0.25">
      <c r="A1" s="278" t="s">
        <v>360</v>
      </c>
      <c r="B1" s="279"/>
      <c r="C1" s="279"/>
      <c r="D1" s="279"/>
      <c r="E1" s="279"/>
      <c r="F1" s="279"/>
      <c r="G1" s="279"/>
      <c r="H1" s="279"/>
      <c r="I1" s="111"/>
      <c r="J1" s="111"/>
    </row>
    <row r="2" spans="1:13" ht="15" customHeight="1" x14ac:dyDescent="0.25">
      <c r="A2" s="280"/>
      <c r="B2" s="281"/>
      <c r="C2" s="281"/>
      <c r="D2" s="281"/>
      <c r="E2" s="281"/>
      <c r="F2" s="281"/>
      <c r="G2" s="281"/>
      <c r="H2" s="281"/>
      <c r="I2" s="113"/>
      <c r="J2" s="113"/>
    </row>
    <row r="3" spans="1:13" ht="15" customHeight="1" x14ac:dyDescent="0.25">
      <c r="A3" s="280"/>
      <c r="B3" s="281"/>
      <c r="C3" s="281"/>
      <c r="D3" s="281"/>
      <c r="E3" s="281"/>
      <c r="F3" s="281"/>
      <c r="G3" s="281"/>
      <c r="H3" s="281"/>
      <c r="I3" s="113"/>
      <c r="J3" s="113"/>
    </row>
    <row r="4" spans="1:13" ht="15" customHeight="1" x14ac:dyDescent="0.25">
      <c r="A4" s="280"/>
      <c r="B4" s="281"/>
      <c r="C4" s="281"/>
      <c r="D4" s="281"/>
      <c r="E4" s="281"/>
      <c r="F4" s="281"/>
      <c r="G4" s="281"/>
      <c r="H4" s="281"/>
      <c r="I4" s="113"/>
      <c r="J4" s="113"/>
    </row>
    <row r="5" spans="1:13" ht="56.25" customHeight="1" x14ac:dyDescent="0.25">
      <c r="A5" s="282"/>
      <c r="B5" s="283"/>
      <c r="C5" s="283"/>
      <c r="D5" s="283"/>
      <c r="E5" s="283"/>
      <c r="F5" s="283"/>
      <c r="G5" s="283"/>
      <c r="H5" s="283"/>
      <c r="I5" s="114"/>
      <c r="J5" s="114"/>
    </row>
    <row r="6" spans="1:13" ht="21.75" customHeight="1" x14ac:dyDescent="0.3">
      <c r="A6" s="115" t="s">
        <v>278</v>
      </c>
      <c r="B6" s="116" t="s">
        <v>279</v>
      </c>
      <c r="C6" s="284" t="s">
        <v>280</v>
      </c>
      <c r="D6" s="284"/>
      <c r="E6" s="285" t="s">
        <v>281</v>
      </c>
      <c r="F6" s="285"/>
      <c r="G6" s="286" t="s">
        <v>282</v>
      </c>
      <c r="H6" s="286"/>
      <c r="I6" s="285" t="s">
        <v>283</v>
      </c>
      <c r="J6" s="285"/>
    </row>
    <row r="7" spans="1:13" ht="18.75" x14ac:dyDescent="0.3">
      <c r="A7" s="115"/>
      <c r="B7" s="116"/>
      <c r="C7" s="117" t="s">
        <v>284</v>
      </c>
      <c r="D7" s="116" t="s">
        <v>285</v>
      </c>
      <c r="E7" s="118" t="s">
        <v>284</v>
      </c>
      <c r="F7" s="118" t="s">
        <v>285</v>
      </c>
      <c r="G7" s="119" t="s">
        <v>284</v>
      </c>
      <c r="H7" s="119" t="s">
        <v>285</v>
      </c>
      <c r="I7" s="118" t="s">
        <v>284</v>
      </c>
      <c r="J7" s="118" t="s">
        <v>285</v>
      </c>
    </row>
    <row r="8" spans="1:13" ht="18.75" x14ac:dyDescent="0.3">
      <c r="A8" s="204" t="s">
        <v>286</v>
      </c>
      <c r="B8" s="205" t="s">
        <v>409</v>
      </c>
      <c r="C8" s="206">
        <f>D8/D$35</f>
        <v>4.7204936400269557E-2</v>
      </c>
      <c r="D8" s="207">
        <f>'Orçamento Sintético'!I5*(1+1*BDI!$E$26)</f>
        <v>6973.2309953524591</v>
      </c>
      <c r="E8" s="208">
        <f>SUM(F9:F12)/D8</f>
        <v>0.11148835787996834</v>
      </c>
      <c r="F8" s="209">
        <f t="shared" ref="F8:F33" si="0">($D8*E8)</f>
        <v>777.43407278954282</v>
      </c>
      <c r="G8" s="208">
        <f>SUM(H9:H12)/D8</f>
        <v>0.88851164212003164</v>
      </c>
      <c r="H8" s="209">
        <f>($D8*G8)</f>
        <v>6195.7969225629158</v>
      </c>
      <c r="I8" s="122"/>
      <c r="J8" s="121">
        <f t="shared" ref="J8:J31" si="1">($D8*I8)</f>
        <v>0</v>
      </c>
      <c r="L8" s="123"/>
      <c r="M8" s="124"/>
    </row>
    <row r="9" spans="1:13" s="197" customFormat="1" ht="63.75" x14ac:dyDescent="0.3">
      <c r="A9" s="188" t="s">
        <v>411</v>
      </c>
      <c r="B9" s="187" t="s">
        <v>22</v>
      </c>
      <c r="C9" s="189">
        <v>1</v>
      </c>
      <c r="D9" s="194">
        <f>C9*'Orçamento Sintético'!I6*(1+1*BDI!$E$26)</f>
        <v>777.43407278954282</v>
      </c>
      <c r="E9" s="190">
        <v>1</v>
      </c>
      <c r="F9" s="191">
        <f t="shared" si="0"/>
        <v>777.43407278954282</v>
      </c>
      <c r="G9" s="192"/>
      <c r="H9" s="193">
        <f t="shared" ref="H9:H33" si="2">($D9*G9)</f>
        <v>0</v>
      </c>
      <c r="I9" s="122"/>
      <c r="J9" s="121"/>
      <c r="L9" s="198"/>
      <c r="M9" s="199"/>
    </row>
    <row r="10" spans="1:13" s="197" customFormat="1" ht="32.25" x14ac:dyDescent="0.3">
      <c r="A10" s="188" t="s">
        <v>412</v>
      </c>
      <c r="B10" s="187" t="s">
        <v>26</v>
      </c>
      <c r="C10" s="189">
        <v>1</v>
      </c>
      <c r="D10" s="194">
        <f>C10*'Orçamento Sintético'!I7*(1+1*BDI!$E$26)</f>
        <v>425.07258940318633</v>
      </c>
      <c r="E10" s="190"/>
      <c r="F10" s="191">
        <f t="shared" si="0"/>
        <v>0</v>
      </c>
      <c r="G10" s="192">
        <v>1</v>
      </c>
      <c r="H10" s="193">
        <f t="shared" si="2"/>
        <v>425.07258940318633</v>
      </c>
      <c r="I10" s="122"/>
      <c r="J10" s="121"/>
      <c r="L10" s="198"/>
      <c r="M10" s="199"/>
    </row>
    <row r="11" spans="1:13" s="197" customFormat="1" ht="32.25" x14ac:dyDescent="0.3">
      <c r="A11" s="188" t="s">
        <v>413</v>
      </c>
      <c r="B11" s="187" t="s">
        <v>29</v>
      </c>
      <c r="C11" s="189">
        <v>1</v>
      </c>
      <c r="D11" s="194">
        <f>C11*'Orçamento Sintético'!I8*(1+1*BDI!$E$26)</f>
        <v>4673.0501692794251</v>
      </c>
      <c r="E11" s="190"/>
      <c r="F11" s="191">
        <f t="shared" si="0"/>
        <v>0</v>
      </c>
      <c r="G11" s="192">
        <v>1</v>
      </c>
      <c r="H11" s="193">
        <f t="shared" si="2"/>
        <v>4673.0501692794251</v>
      </c>
      <c r="I11" s="122"/>
      <c r="J11" s="121"/>
      <c r="L11" s="198"/>
      <c r="M11" s="199"/>
    </row>
    <row r="12" spans="1:13" s="197" customFormat="1" ht="63.75" x14ac:dyDescent="0.3">
      <c r="A12" s="188" t="s">
        <v>414</v>
      </c>
      <c r="B12" s="187" t="s">
        <v>32</v>
      </c>
      <c r="C12" s="189">
        <v>1</v>
      </c>
      <c r="D12" s="194">
        <f>C12*'Orçamento Sintético'!I9*(1+1*BDI!$E$26)</f>
        <v>1097.6741638803041</v>
      </c>
      <c r="E12" s="190"/>
      <c r="F12" s="191">
        <f t="shared" si="0"/>
        <v>0</v>
      </c>
      <c r="G12" s="192">
        <v>1</v>
      </c>
      <c r="H12" s="193">
        <f t="shared" si="2"/>
        <v>1097.6741638803041</v>
      </c>
      <c r="I12" s="122"/>
      <c r="J12" s="121"/>
      <c r="L12" s="198"/>
      <c r="M12" s="199"/>
    </row>
    <row r="13" spans="1:13" ht="18.75" x14ac:dyDescent="0.3">
      <c r="A13" s="204" t="s">
        <v>287</v>
      </c>
      <c r="B13" s="205" t="s">
        <v>410</v>
      </c>
      <c r="C13" s="206">
        <f>D13/D$35</f>
        <v>0.58955433592751927</v>
      </c>
      <c r="D13" s="207">
        <f>'Orçamento Sintético'!I10*(1+1*BDI!$E$26)</f>
        <v>87090.437615984963</v>
      </c>
      <c r="E13" s="208">
        <f>SUM(F14:F16)/D13</f>
        <v>1</v>
      </c>
      <c r="F13" s="209">
        <f t="shared" si="0"/>
        <v>87090.437615984963</v>
      </c>
      <c r="G13" s="208">
        <f>SUM(H14:H16)/D13</f>
        <v>0</v>
      </c>
      <c r="H13" s="209">
        <f t="shared" ref="H13:H17" si="3">($D13*G13)</f>
        <v>0</v>
      </c>
      <c r="I13" s="122"/>
      <c r="J13" s="121">
        <f t="shared" si="1"/>
        <v>0</v>
      </c>
      <c r="L13" s="123"/>
      <c r="M13" s="124"/>
    </row>
    <row r="14" spans="1:13" s="201" customFormat="1" ht="31.5" x14ac:dyDescent="0.25">
      <c r="A14" s="188" t="s">
        <v>265</v>
      </c>
      <c r="B14" s="187" t="s">
        <v>38</v>
      </c>
      <c r="C14" s="189">
        <v>1</v>
      </c>
      <c r="D14" s="194">
        <f>C14*'Orçamento Sintético'!I11*(1+1*BDI!$E$26)</f>
        <v>19430.581080262033</v>
      </c>
      <c r="E14" s="190">
        <v>1</v>
      </c>
      <c r="F14" s="191">
        <f t="shared" ref="F14:F16" si="4">($D14*E14)</f>
        <v>19430.581080262033</v>
      </c>
      <c r="G14" s="192"/>
      <c r="H14" s="193">
        <f t="shared" si="2"/>
        <v>0</v>
      </c>
      <c r="I14" s="200"/>
      <c r="J14" s="191"/>
      <c r="L14" s="202"/>
      <c r="M14" s="203"/>
    </row>
    <row r="15" spans="1:13" s="201" customFormat="1" ht="31.5" x14ac:dyDescent="0.25">
      <c r="A15" s="188" t="s">
        <v>404</v>
      </c>
      <c r="B15" s="187" t="s">
        <v>42</v>
      </c>
      <c r="C15" s="189">
        <v>1</v>
      </c>
      <c r="D15" s="194">
        <f>C15*'Orçamento Sintético'!I12*(1+1*BDI!$E$26)</f>
        <v>49471.413058765327</v>
      </c>
      <c r="E15" s="190">
        <v>1</v>
      </c>
      <c r="F15" s="191">
        <f t="shared" si="4"/>
        <v>49471.413058765327</v>
      </c>
      <c r="G15" s="192"/>
      <c r="H15" s="193">
        <f t="shared" si="2"/>
        <v>0</v>
      </c>
      <c r="I15" s="200"/>
      <c r="J15" s="191"/>
      <c r="L15" s="202"/>
      <c r="M15" s="203"/>
    </row>
    <row r="16" spans="1:13" s="201" customFormat="1" ht="31.5" x14ac:dyDescent="0.25">
      <c r="A16" s="188" t="s">
        <v>415</v>
      </c>
      <c r="B16" s="187" t="s">
        <v>45</v>
      </c>
      <c r="C16" s="189">
        <v>1</v>
      </c>
      <c r="D16" s="194">
        <f>C16*'Orçamento Sintético'!I13*(1+1*BDI!$E$26)</f>
        <v>18188.443476957607</v>
      </c>
      <c r="E16" s="190">
        <v>1</v>
      </c>
      <c r="F16" s="191">
        <f t="shared" si="4"/>
        <v>18188.443476957607</v>
      </c>
      <c r="G16" s="192"/>
      <c r="H16" s="193">
        <f t="shared" si="2"/>
        <v>0</v>
      </c>
      <c r="I16" s="200"/>
      <c r="J16" s="191"/>
      <c r="L16" s="202"/>
      <c r="M16" s="203"/>
    </row>
    <row r="17" spans="1:13" ht="18.75" x14ac:dyDescent="0.3">
      <c r="A17" s="204" t="s">
        <v>288</v>
      </c>
      <c r="B17" s="205" t="s">
        <v>47</v>
      </c>
      <c r="C17" s="206">
        <f>D17/D$35</f>
        <v>0.25323621176390526</v>
      </c>
      <c r="D17" s="207">
        <f>'Orçamento Sintético'!I14*(1+1*BDI!$E$26)</f>
        <v>37408.685101154369</v>
      </c>
      <c r="E17" s="208">
        <f>SUM(F18:F28)/D17</f>
        <v>0</v>
      </c>
      <c r="F17" s="209">
        <f t="shared" si="0"/>
        <v>0</v>
      </c>
      <c r="G17" s="208">
        <f>SUM(H18:H28)/D17</f>
        <v>1</v>
      </c>
      <c r="H17" s="209">
        <f t="shared" si="3"/>
        <v>37408.685101154369</v>
      </c>
      <c r="I17" s="122"/>
      <c r="J17" s="121">
        <f t="shared" si="1"/>
        <v>0</v>
      </c>
      <c r="L17" s="123"/>
    </row>
    <row r="18" spans="1:13" ht="32.25" x14ac:dyDescent="0.3">
      <c r="A18" s="188" t="s">
        <v>362</v>
      </c>
      <c r="B18" s="187" t="s">
        <v>50</v>
      </c>
      <c r="C18" s="189">
        <v>1</v>
      </c>
      <c r="D18" s="194">
        <f>C18*'Orçamento Sintético'!I15*(1+1*BDI!$E$26)</f>
        <v>9445.424495805637</v>
      </c>
      <c r="E18" s="190"/>
      <c r="F18" s="191">
        <f t="shared" ref="F18:F21" si="5">($D18*E18)</f>
        <v>0</v>
      </c>
      <c r="G18" s="192">
        <v>1</v>
      </c>
      <c r="H18" s="193">
        <f t="shared" si="2"/>
        <v>9445.424495805637</v>
      </c>
      <c r="I18" s="122"/>
      <c r="J18" s="121"/>
      <c r="L18" s="123"/>
      <c r="M18" s="124"/>
    </row>
    <row r="19" spans="1:13" ht="32.25" x14ac:dyDescent="0.3">
      <c r="A19" s="188" t="s">
        <v>416</v>
      </c>
      <c r="B19" s="187" t="s">
        <v>54</v>
      </c>
      <c r="C19" s="189">
        <v>1</v>
      </c>
      <c r="D19" s="194">
        <f>C19*'Orçamento Sintético'!I16*(1+1*BDI!$E$26)</f>
        <v>1902.7369510306773</v>
      </c>
      <c r="E19" s="190"/>
      <c r="F19" s="191">
        <f t="shared" si="5"/>
        <v>0</v>
      </c>
      <c r="G19" s="192">
        <v>1</v>
      </c>
      <c r="H19" s="193">
        <f t="shared" si="2"/>
        <v>1902.7369510306773</v>
      </c>
      <c r="I19" s="122"/>
      <c r="J19" s="121"/>
      <c r="L19" s="123"/>
      <c r="M19" s="124"/>
    </row>
    <row r="20" spans="1:13" ht="18.75" x14ac:dyDescent="0.3">
      <c r="A20" s="188" t="s">
        <v>389</v>
      </c>
      <c r="B20" s="187" t="s">
        <v>369</v>
      </c>
      <c r="C20" s="189">
        <v>1</v>
      </c>
      <c r="D20" s="194">
        <f>C20*'Orçamento Sintético'!I17*(1+1*BDI!$E$26)</f>
        <v>6551.2279842253711</v>
      </c>
      <c r="E20" s="190"/>
      <c r="F20" s="191">
        <f t="shared" si="5"/>
        <v>0</v>
      </c>
      <c r="G20" s="192">
        <v>1</v>
      </c>
      <c r="H20" s="193">
        <f t="shared" si="2"/>
        <v>6551.2279842253711</v>
      </c>
      <c r="I20" s="122"/>
      <c r="J20" s="121"/>
      <c r="L20" s="123"/>
      <c r="M20" s="124"/>
    </row>
    <row r="21" spans="1:13" ht="18.75" x14ac:dyDescent="0.3">
      <c r="A21" s="188" t="s">
        <v>390</v>
      </c>
      <c r="B21" s="187" t="s">
        <v>60</v>
      </c>
      <c r="C21" s="189">
        <v>1</v>
      </c>
      <c r="D21" s="194">
        <f>C21*'Orçamento Sintético'!I18*(1+1*BDI!$E$26)</f>
        <v>6777.9827261339151</v>
      </c>
      <c r="E21" s="190"/>
      <c r="F21" s="191">
        <f t="shared" si="5"/>
        <v>0</v>
      </c>
      <c r="G21" s="192">
        <v>1</v>
      </c>
      <c r="H21" s="193">
        <f t="shared" si="2"/>
        <v>6777.9827261339151</v>
      </c>
      <c r="I21" s="122"/>
      <c r="J21" s="121"/>
      <c r="L21" s="123"/>
      <c r="M21" s="124"/>
    </row>
    <row r="22" spans="1:13" ht="18.75" x14ac:dyDescent="0.3">
      <c r="A22" s="188" t="s">
        <v>393</v>
      </c>
      <c r="B22" s="187" t="s">
        <v>63</v>
      </c>
      <c r="C22" s="189">
        <v>1</v>
      </c>
      <c r="D22" s="194">
        <f>C22*'Orçamento Sintético'!I19*(1+1*BDI!$E$26)</f>
        <v>3243.2721490469212</v>
      </c>
      <c r="E22" s="190"/>
      <c r="F22" s="191">
        <f t="shared" ref="F22:F25" si="6">($D22*E22)</f>
        <v>0</v>
      </c>
      <c r="G22" s="192">
        <v>1</v>
      </c>
      <c r="H22" s="193">
        <f t="shared" si="2"/>
        <v>3243.2721490469212</v>
      </c>
      <c r="I22" s="122"/>
      <c r="J22" s="121"/>
      <c r="L22" s="123"/>
      <c r="M22" s="124"/>
    </row>
    <row r="23" spans="1:13" ht="18.75" x14ac:dyDescent="0.3">
      <c r="A23" s="188" t="s">
        <v>400</v>
      </c>
      <c r="B23" s="187" t="s">
        <v>66</v>
      </c>
      <c r="C23" s="189">
        <v>1</v>
      </c>
      <c r="D23" s="194">
        <f>C23*'Orçamento Sintético'!I20*(1+1*BDI!$E$26)</f>
        <v>6618.7310976641929</v>
      </c>
      <c r="E23" s="190"/>
      <c r="F23" s="191">
        <f t="shared" si="6"/>
        <v>0</v>
      </c>
      <c r="G23" s="192">
        <v>1</v>
      </c>
      <c r="H23" s="193">
        <f t="shared" si="2"/>
        <v>6618.7310976641929</v>
      </c>
      <c r="I23" s="122"/>
      <c r="J23" s="121"/>
      <c r="L23" s="123"/>
      <c r="M23" s="124"/>
    </row>
    <row r="24" spans="1:13" ht="32.25" x14ac:dyDescent="0.3">
      <c r="A24" s="188" t="s">
        <v>417</v>
      </c>
      <c r="B24" s="187" t="s">
        <v>69</v>
      </c>
      <c r="C24" s="189">
        <v>1</v>
      </c>
      <c r="D24" s="194">
        <f>C24*'Orçamento Sintético'!I21*(1+1*BDI!$E$26)</f>
        <v>1221.4185774097402</v>
      </c>
      <c r="E24" s="190"/>
      <c r="F24" s="191">
        <f t="shared" si="6"/>
        <v>0</v>
      </c>
      <c r="G24" s="192">
        <v>1</v>
      </c>
      <c r="H24" s="193">
        <f t="shared" si="2"/>
        <v>1221.4185774097402</v>
      </c>
      <c r="I24" s="122"/>
      <c r="J24" s="121"/>
      <c r="L24" s="123"/>
      <c r="M24" s="124"/>
    </row>
    <row r="25" spans="1:13" ht="48" x14ac:dyDescent="0.3">
      <c r="A25" s="188" t="s">
        <v>418</v>
      </c>
      <c r="B25" s="187" t="s">
        <v>72</v>
      </c>
      <c r="C25" s="189">
        <v>1</v>
      </c>
      <c r="D25" s="194">
        <f>C25*'Orçamento Sintético'!I22*(1+1*BDI!$E$26)</f>
        <v>292.52604094792969</v>
      </c>
      <c r="E25" s="190"/>
      <c r="F25" s="191">
        <f t="shared" si="6"/>
        <v>0</v>
      </c>
      <c r="G25" s="192">
        <v>1</v>
      </c>
      <c r="H25" s="193">
        <f t="shared" si="2"/>
        <v>292.52604094792969</v>
      </c>
      <c r="I25" s="122"/>
      <c r="J25" s="121"/>
      <c r="L25" s="123"/>
      <c r="M25" s="124"/>
    </row>
    <row r="26" spans="1:13" ht="48" x14ac:dyDescent="0.3">
      <c r="A26" s="188" t="s">
        <v>419</v>
      </c>
      <c r="B26" s="187" t="s">
        <v>75</v>
      </c>
      <c r="C26" s="189">
        <v>1</v>
      </c>
      <c r="D26" s="194">
        <f>C26*'Orçamento Sintético'!I23*(1+1*BDI!$E$26)</f>
        <v>100.26954385130666</v>
      </c>
      <c r="E26" s="190"/>
      <c r="F26" s="191">
        <f t="shared" ref="F26:F31" si="7">($D26*E26)</f>
        <v>0</v>
      </c>
      <c r="G26" s="192">
        <v>1</v>
      </c>
      <c r="H26" s="193">
        <f t="shared" si="2"/>
        <v>100.26954385130666</v>
      </c>
      <c r="I26" s="122"/>
      <c r="J26" s="121"/>
      <c r="L26" s="123"/>
      <c r="M26" s="124"/>
    </row>
    <row r="27" spans="1:13" ht="32.25" x14ac:dyDescent="0.3">
      <c r="A27" s="188" t="s">
        <v>420</v>
      </c>
      <c r="B27" s="187" t="s">
        <v>78</v>
      </c>
      <c r="C27" s="189">
        <v>1</v>
      </c>
      <c r="D27" s="194">
        <f>C27*'Orçamento Sintético'!I24*(1+1*BDI!$E$26)</f>
        <v>470.91547346937199</v>
      </c>
      <c r="E27" s="190"/>
      <c r="F27" s="191">
        <f t="shared" si="7"/>
        <v>0</v>
      </c>
      <c r="G27" s="192">
        <v>1</v>
      </c>
      <c r="H27" s="193">
        <f t="shared" si="2"/>
        <v>470.91547346937199</v>
      </c>
      <c r="I27" s="122"/>
      <c r="J27" s="121"/>
      <c r="L27" s="123"/>
      <c r="M27" s="124"/>
    </row>
    <row r="28" spans="1:13" s="201" customFormat="1" ht="15.75" x14ac:dyDescent="0.25">
      <c r="A28" s="188" t="s">
        <v>376</v>
      </c>
      <c r="B28" s="187" t="s">
        <v>378</v>
      </c>
      <c r="C28" s="189">
        <v>1</v>
      </c>
      <c r="D28" s="194">
        <f>C28*'Orçamento Sintético'!I25*(1+1*BDI!$E$26)</f>
        <v>784.1800615693038</v>
      </c>
      <c r="E28" s="190"/>
      <c r="F28" s="191">
        <f t="shared" si="7"/>
        <v>0</v>
      </c>
      <c r="G28" s="192">
        <v>1</v>
      </c>
      <c r="H28" s="193">
        <f t="shared" si="2"/>
        <v>784.1800615693038</v>
      </c>
      <c r="I28" s="200"/>
      <c r="J28" s="191"/>
      <c r="L28" s="202"/>
      <c r="M28" s="203"/>
    </row>
    <row r="29" spans="1:13" ht="37.5" x14ac:dyDescent="0.3">
      <c r="A29" s="204" t="s">
        <v>289</v>
      </c>
      <c r="B29" s="205" t="s">
        <v>430</v>
      </c>
      <c r="C29" s="206">
        <f>D29/D$35</f>
        <v>5.2799442363169385E-2</v>
      </c>
      <c r="D29" s="207">
        <f>'Orçamento Sintético'!I26*(1+1*BDI!$E$26)</f>
        <v>7799.6653761422294</v>
      </c>
      <c r="E29" s="208">
        <f>SUM(F30:F30)/D29</f>
        <v>0</v>
      </c>
      <c r="F29" s="209">
        <f t="shared" ref="F29:F30" si="8">($D29*E29)</f>
        <v>0</v>
      </c>
      <c r="G29" s="208">
        <f>SUM(H30:H30)/D29</f>
        <v>1</v>
      </c>
      <c r="H29" s="209">
        <f t="shared" ref="H29:H30" si="9">($D29*G29)</f>
        <v>7799.6653761422294</v>
      </c>
      <c r="I29" s="122"/>
      <c r="J29" s="121">
        <f t="shared" ref="J29" si="10">($D29*I29)</f>
        <v>0</v>
      </c>
      <c r="L29" s="123"/>
      <c r="M29" s="124"/>
    </row>
    <row r="30" spans="1:13" ht="48" x14ac:dyDescent="0.3">
      <c r="A30" s="188" t="s">
        <v>421</v>
      </c>
      <c r="B30" s="187" t="s">
        <v>429</v>
      </c>
      <c r="C30" s="189">
        <v>1</v>
      </c>
      <c r="D30" s="194">
        <f>C30*'Orçamento Sintético'!I26*(1+1*BDI!$E$26)</f>
        <v>7799.6653761422294</v>
      </c>
      <c r="E30" s="190"/>
      <c r="F30" s="191">
        <f t="shared" si="8"/>
        <v>0</v>
      </c>
      <c r="G30" s="192">
        <v>1</v>
      </c>
      <c r="H30" s="193">
        <f t="shared" si="9"/>
        <v>7799.6653761422294</v>
      </c>
      <c r="I30" s="122"/>
      <c r="J30" s="121"/>
      <c r="L30" s="123"/>
      <c r="M30" s="124"/>
    </row>
    <row r="31" spans="1:13" ht="18.75" x14ac:dyDescent="0.3">
      <c r="A31" s="204" t="s">
        <v>433</v>
      </c>
      <c r="B31" s="205" t="s">
        <v>82</v>
      </c>
      <c r="C31" s="206">
        <f>D31/D$35</f>
        <v>5.7205073545136695E-2</v>
      </c>
      <c r="D31" s="207">
        <f>'Orçamento Sintético'!I28*(1+1*BDI!$E$26)</f>
        <v>8450.4762076977677</v>
      </c>
      <c r="E31" s="315">
        <f>SUM(F32:F33)/D31</f>
        <v>0.63090829201560283</v>
      </c>
      <c r="F31" s="209">
        <f t="shared" si="7"/>
        <v>5331.4755109170874</v>
      </c>
      <c r="G31" s="315">
        <f>SUM(H32:H33)/D31</f>
        <v>0.36909170798439739</v>
      </c>
      <c r="H31" s="209">
        <f t="shared" si="2"/>
        <v>3119.0006967806821</v>
      </c>
      <c r="I31" s="122"/>
      <c r="J31" s="121">
        <f t="shared" si="1"/>
        <v>0</v>
      </c>
      <c r="L31" s="123"/>
      <c r="M31" s="124"/>
    </row>
    <row r="32" spans="1:13" ht="32.25" x14ac:dyDescent="0.3">
      <c r="A32" s="188" t="s">
        <v>434</v>
      </c>
      <c r="B32" s="187" t="s">
        <v>408</v>
      </c>
      <c r="C32" s="189">
        <v>1</v>
      </c>
      <c r="D32" s="194">
        <f>C32*'Orçamento Sintético'!I29*(1+1*BDI!$E$26)</f>
        <v>2865.7763496726398</v>
      </c>
      <c r="E32" s="314">
        <f>($F$8+$F$13+$F$17+F29)/($D$8+$D$13+$D$17+D29)</f>
        <v>0.63090829201560283</v>
      </c>
      <c r="F32" s="191">
        <f t="shared" si="0"/>
        <v>1808.0420620706741</v>
      </c>
      <c r="G32" s="316">
        <f>($H$8+$H$13+$H$17+H29)/($D$8+$D$13+$D$17+D29)</f>
        <v>0.36909170798439733</v>
      </c>
      <c r="H32" s="193">
        <f t="shared" si="2"/>
        <v>1057.7342876019661</v>
      </c>
      <c r="I32" s="122"/>
      <c r="J32" s="121"/>
      <c r="L32" s="123"/>
      <c r="M32" s="124"/>
    </row>
    <row r="33" spans="1:13" ht="32.25" x14ac:dyDescent="0.3">
      <c r="A33" s="188" t="s">
        <v>435</v>
      </c>
      <c r="B33" s="187" t="s">
        <v>356</v>
      </c>
      <c r="C33" s="189">
        <v>1</v>
      </c>
      <c r="D33" s="194">
        <f>C33*'Orçamento Sintético'!I30*(1+1*BDI!$E$26)</f>
        <v>5584.6998580251284</v>
      </c>
      <c r="E33" s="314">
        <f>($F$8+$F$13+$F$17+F29)/($D$8+$D$13+$D$17+D29)</f>
        <v>0.63090829201560283</v>
      </c>
      <c r="F33" s="191">
        <f t="shared" si="0"/>
        <v>3523.4334488464133</v>
      </c>
      <c r="G33" s="316">
        <f>($H$8+$H$13+$H$17+H29)/($D$8+$D$13+$D$17+D29)</f>
        <v>0.36909170798439733</v>
      </c>
      <c r="H33" s="193">
        <f t="shared" si="2"/>
        <v>2061.266409178716</v>
      </c>
      <c r="I33" s="122"/>
      <c r="J33" s="121"/>
      <c r="L33" s="123"/>
      <c r="M33" s="124"/>
    </row>
    <row r="34" spans="1:13" ht="18.75" x14ac:dyDescent="0.3">
      <c r="A34" s="287"/>
      <c r="B34" s="287"/>
      <c r="C34" s="287"/>
      <c r="D34" s="287"/>
      <c r="E34" s="287"/>
      <c r="F34" s="287"/>
      <c r="G34" s="287"/>
      <c r="H34" s="287"/>
      <c r="I34" s="287"/>
      <c r="J34" s="287"/>
      <c r="L34" s="123"/>
    </row>
    <row r="35" spans="1:13" ht="18.75" x14ac:dyDescent="0.3">
      <c r="A35" s="269"/>
      <c r="B35" s="125" t="s">
        <v>290</v>
      </c>
      <c r="C35" s="270"/>
      <c r="D35" s="126">
        <f>SUM(D8,D13,D17,D31,D29)</f>
        <v>147722.49529633176</v>
      </c>
      <c r="E35" s="271"/>
      <c r="F35" s="126">
        <f>SUM(F9:F12,F14:F16,F18:F28,F32:F33,F30)</f>
        <v>93199.347199691591</v>
      </c>
      <c r="G35" s="274"/>
      <c r="H35" s="126">
        <f>SUM(H9:H12,H14:H16,H18:H28,H32:H33,H30)</f>
        <v>54523.148096640201</v>
      </c>
      <c r="I35" s="274"/>
      <c r="J35" s="120">
        <f>SUM(J8:J31)</f>
        <v>0</v>
      </c>
      <c r="L35" s="124"/>
    </row>
    <row r="36" spans="1:13" ht="18.75" x14ac:dyDescent="0.3">
      <c r="A36" s="269"/>
      <c r="B36" s="125" t="s">
        <v>291</v>
      </c>
      <c r="C36" s="270"/>
      <c r="D36" s="127">
        <f>SUM(C8,C13,C17,C31,C29)</f>
        <v>1.0000000000000002</v>
      </c>
      <c r="E36" s="272"/>
      <c r="F36" s="128">
        <f>F35/$D$35</f>
        <v>0.63090829201560283</v>
      </c>
      <c r="G36" s="275"/>
      <c r="H36" s="128">
        <f>H35/$D$35</f>
        <v>0.36909170798439739</v>
      </c>
      <c r="I36" s="275"/>
      <c r="J36" s="128">
        <f>J35/$D$35</f>
        <v>0</v>
      </c>
      <c r="L36" s="138"/>
    </row>
    <row r="37" spans="1:13" ht="18.75" x14ac:dyDescent="0.3">
      <c r="A37" s="269"/>
      <c r="B37" s="129"/>
      <c r="C37" s="270"/>
      <c r="D37" s="120"/>
      <c r="E37" s="272"/>
      <c r="F37" s="120"/>
      <c r="G37" s="275"/>
      <c r="H37" s="130"/>
      <c r="I37" s="275"/>
      <c r="J37" s="130"/>
    </row>
    <row r="38" spans="1:13" ht="18.75" x14ac:dyDescent="0.3">
      <c r="A38" s="269"/>
      <c r="B38" s="125" t="s">
        <v>292</v>
      </c>
      <c r="C38" s="270"/>
      <c r="D38" s="120"/>
      <c r="E38" s="272"/>
      <c r="F38" s="131">
        <f>F35</f>
        <v>93199.347199691591</v>
      </c>
      <c r="G38" s="275"/>
      <c r="H38" s="132">
        <f>H35+F38</f>
        <v>147722.49529633179</v>
      </c>
      <c r="I38" s="275"/>
      <c r="J38" s="132">
        <f>J35+H38</f>
        <v>147722.49529633179</v>
      </c>
    </row>
    <row r="39" spans="1:13" ht="18.75" x14ac:dyDescent="0.3">
      <c r="A39" s="269"/>
      <c r="B39" s="125" t="s">
        <v>293</v>
      </c>
      <c r="C39" s="270"/>
      <c r="D39" s="133"/>
      <c r="E39" s="273"/>
      <c r="F39" s="127">
        <f>F36</f>
        <v>0.63090829201560283</v>
      </c>
      <c r="G39" s="276"/>
      <c r="H39" s="127">
        <f>H36+F39</f>
        <v>1.0000000000000002</v>
      </c>
      <c r="I39" s="276"/>
      <c r="J39" s="127">
        <f>J36+H39</f>
        <v>1.0000000000000002</v>
      </c>
    </row>
    <row r="40" spans="1:13" ht="18.75" x14ac:dyDescent="0.3">
      <c r="A40" s="134"/>
      <c r="B40" s="134"/>
      <c r="C40" s="135"/>
      <c r="D40" s="134"/>
      <c r="E40" s="134"/>
      <c r="F40" s="134"/>
      <c r="G40" s="134"/>
      <c r="H40" s="134"/>
      <c r="I40" s="134"/>
      <c r="J40" s="134"/>
    </row>
    <row r="41" spans="1:13" ht="32.25" customHeight="1" x14ac:dyDescent="0.3">
      <c r="A41" s="134"/>
      <c r="B41" s="277" t="s">
        <v>257</v>
      </c>
      <c r="C41" s="277"/>
      <c r="D41" s="277"/>
      <c r="E41" s="277"/>
      <c r="F41" s="277"/>
      <c r="G41" s="277"/>
      <c r="H41" s="136"/>
      <c r="I41" s="136"/>
      <c r="J41" s="134"/>
    </row>
    <row r="42" spans="1:13" ht="18.75" x14ac:dyDescent="0.3">
      <c r="A42" s="134"/>
      <c r="B42" s="268" t="s">
        <v>277</v>
      </c>
      <c r="C42" s="268"/>
      <c r="D42" s="268"/>
      <c r="E42" s="268"/>
      <c r="F42" s="268"/>
      <c r="G42" s="268"/>
      <c r="H42" s="268"/>
      <c r="I42" s="137"/>
      <c r="J42" s="134"/>
    </row>
  </sheetData>
  <mergeCells count="13">
    <mergeCell ref="I35:I39"/>
    <mergeCell ref="B41:G41"/>
    <mergeCell ref="A1:H5"/>
    <mergeCell ref="C6:D6"/>
    <mergeCell ref="E6:F6"/>
    <mergeCell ref="G6:H6"/>
    <mergeCell ref="I6:J6"/>
    <mergeCell ref="A34:J34"/>
    <mergeCell ref="B42:H42"/>
    <mergeCell ref="A35:A39"/>
    <mergeCell ref="C35:C39"/>
    <mergeCell ref="E35:E39"/>
    <mergeCell ref="G35:G3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landscape" r:id="rId1"/>
  <drawing r:id="rId2"/>
  <legacyDrawing r:id="rId3"/>
  <oleObjects>
    <mc:AlternateContent xmlns:mc="http://schemas.openxmlformats.org/markup-compatibility/2006">
      <mc:Choice Requires="x14">
        <oleObject progId="CorelPHOTOPAINT.Image.13" shapeId="3073" r:id="rId4">
          <objectPr defaultSize="0" autoPict="0" r:id="rId5">
            <anchor moveWithCells="1">
              <from>
                <xdr:col>0</xdr:col>
                <xdr:colOff>276225</xdr:colOff>
                <xdr:row>1</xdr:row>
                <xdr:rowOff>76200</xdr:rowOff>
              </from>
              <to>
                <xdr:col>1</xdr:col>
                <xdr:colOff>1009650</xdr:colOff>
                <xdr:row>4</xdr:row>
                <xdr:rowOff>381000</xdr:rowOff>
              </to>
            </anchor>
          </objectPr>
        </oleObject>
      </mc:Choice>
      <mc:Fallback>
        <oleObject progId="CorelPHOTOPAINT.Image.13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opLeftCell="A25" zoomScaleNormal="100" workbookViewId="0">
      <selection activeCell="F55" sqref="F55"/>
    </sheetView>
  </sheetViews>
  <sheetFormatPr defaultRowHeight="15" x14ac:dyDescent="0.25"/>
  <cols>
    <col min="1" max="2" width="9" style="99"/>
    <col min="3" max="3" width="7" style="99" customWidth="1"/>
    <col min="4" max="4" width="34.125" style="99" customWidth="1"/>
    <col min="5" max="5" width="14.125" style="99" bestFit="1" customWidth="1"/>
    <col min="6" max="6" width="16.625" style="99" customWidth="1"/>
    <col min="7" max="16384" width="9" style="99"/>
  </cols>
  <sheetData>
    <row r="1" spans="1:6" ht="15.75" thickBot="1" x14ac:dyDescent="0.3">
      <c r="A1" s="304" t="s">
        <v>262</v>
      </c>
      <c r="B1" s="305"/>
      <c r="C1" s="305"/>
      <c r="D1" s="305"/>
      <c r="E1" s="305"/>
      <c r="F1" s="305"/>
    </row>
    <row r="2" spans="1:6" ht="41.25" customHeight="1" thickBot="1" x14ac:dyDescent="0.3">
      <c r="A2" s="100"/>
      <c r="B2" s="306" t="s">
        <v>359</v>
      </c>
      <c r="C2" s="307"/>
      <c r="D2" s="307"/>
      <c r="E2" s="307"/>
      <c r="F2" s="308"/>
    </row>
    <row r="3" spans="1:6" ht="15.75" customHeight="1" thickBot="1" x14ac:dyDescent="0.3">
      <c r="A3" s="101" t="s">
        <v>263</v>
      </c>
      <c r="B3" s="288" t="s">
        <v>264</v>
      </c>
      <c r="C3" s="288"/>
      <c r="D3" s="288"/>
      <c r="E3" s="288"/>
      <c r="F3" s="289"/>
    </row>
    <row r="4" spans="1:6" ht="15.75" customHeight="1" x14ac:dyDescent="0.25">
      <c r="A4" s="290" t="s">
        <v>362</v>
      </c>
      <c r="B4" s="292" t="s">
        <v>172</v>
      </c>
      <c r="C4" s="293"/>
      <c r="D4" s="293"/>
      <c r="E4" s="293"/>
      <c r="F4" s="294"/>
    </row>
    <row r="5" spans="1:6" x14ac:dyDescent="0.25">
      <c r="A5" s="290"/>
      <c r="B5" s="295" t="s">
        <v>266</v>
      </c>
      <c r="C5" s="296"/>
      <c r="D5" s="102" t="s">
        <v>267</v>
      </c>
      <c r="E5" s="103" t="s">
        <v>268</v>
      </c>
      <c r="F5" s="103" t="s">
        <v>269</v>
      </c>
    </row>
    <row r="6" spans="1:6" x14ac:dyDescent="0.25">
      <c r="A6" s="290"/>
      <c r="B6" s="297" t="s">
        <v>363</v>
      </c>
      <c r="C6" s="298"/>
      <c r="D6" s="183" t="s">
        <v>364</v>
      </c>
      <c r="E6" s="184">
        <v>2971.48</v>
      </c>
      <c r="F6" s="184">
        <v>2971.48</v>
      </c>
    </row>
    <row r="7" spans="1:6" x14ac:dyDescent="0.25">
      <c r="A7" s="290"/>
      <c r="B7" s="297" t="s">
        <v>365</v>
      </c>
      <c r="C7" s="298"/>
      <c r="D7" s="217" t="s">
        <v>426</v>
      </c>
      <c r="E7" s="184">
        <v>3618.3</v>
      </c>
      <c r="F7" s="184">
        <v>3618.3</v>
      </c>
    </row>
    <row r="8" spans="1:6" ht="15.75" thickBot="1" x14ac:dyDescent="0.3">
      <c r="A8" s="290"/>
      <c r="B8" s="297" t="s">
        <v>366</v>
      </c>
      <c r="C8" s="298"/>
      <c r="D8" s="237" t="s">
        <v>436</v>
      </c>
      <c r="E8" s="184">
        <v>4398</v>
      </c>
      <c r="F8" s="185">
        <f>E8/2</f>
        <v>2199</v>
      </c>
    </row>
    <row r="9" spans="1:6" ht="15.75" thickBot="1" x14ac:dyDescent="0.3">
      <c r="A9" s="291"/>
      <c r="B9" s="299" t="s">
        <v>271</v>
      </c>
      <c r="C9" s="300"/>
      <c r="D9" s="301"/>
      <c r="E9" s="186">
        <f>AVERAGE(E6:E8)</f>
        <v>3662.5933333333337</v>
      </c>
      <c r="F9" s="186">
        <f>AVERAGE(F6:F8)</f>
        <v>2929.5933333333337</v>
      </c>
    </row>
    <row r="10" spans="1:6" ht="15.75" thickBot="1" x14ac:dyDescent="0.3">
      <c r="A10" s="302"/>
      <c r="B10" s="303"/>
      <c r="C10" s="303"/>
      <c r="D10" s="303"/>
      <c r="E10" s="303"/>
    </row>
    <row r="11" spans="1:6" ht="15.75" customHeight="1" thickBot="1" x14ac:dyDescent="0.3">
      <c r="A11" s="101" t="s">
        <v>263</v>
      </c>
      <c r="B11" s="288" t="s">
        <v>272</v>
      </c>
      <c r="C11" s="288"/>
      <c r="D11" s="288"/>
      <c r="E11" s="288"/>
      <c r="F11" s="289"/>
    </row>
    <row r="12" spans="1:6" ht="15.75" customHeight="1" x14ac:dyDescent="0.25">
      <c r="A12" s="290" t="s">
        <v>389</v>
      </c>
      <c r="B12" s="292" t="s">
        <v>367</v>
      </c>
      <c r="C12" s="293"/>
      <c r="D12" s="293"/>
      <c r="E12" s="293"/>
      <c r="F12" s="294"/>
    </row>
    <row r="13" spans="1:6" x14ac:dyDescent="0.25">
      <c r="A13" s="290"/>
      <c r="B13" s="295" t="s">
        <v>266</v>
      </c>
      <c r="C13" s="296"/>
      <c r="D13" s="102" t="s">
        <v>267</v>
      </c>
      <c r="E13" s="103" t="s">
        <v>268</v>
      </c>
      <c r="F13" s="103" t="s">
        <v>273</v>
      </c>
    </row>
    <row r="14" spans="1:6" x14ac:dyDescent="0.25">
      <c r="A14" s="290"/>
      <c r="B14" s="297" t="s">
        <v>386</v>
      </c>
      <c r="C14" s="298"/>
      <c r="D14" s="104" t="s">
        <v>270</v>
      </c>
      <c r="E14" s="105">
        <v>2099.83</v>
      </c>
      <c r="F14" s="105">
        <v>2099.83</v>
      </c>
    </row>
    <row r="15" spans="1:6" x14ac:dyDescent="0.25">
      <c r="A15" s="290"/>
      <c r="B15" s="297" t="s">
        <v>387</v>
      </c>
      <c r="C15" s="298"/>
      <c r="D15" s="237" t="s">
        <v>436</v>
      </c>
      <c r="E15" s="105">
        <v>3944.49</v>
      </c>
      <c r="F15" s="106">
        <f>E15/3</f>
        <v>1314.83</v>
      </c>
    </row>
    <row r="16" spans="1:6" ht="15.75" thickBot="1" x14ac:dyDescent="0.3">
      <c r="A16" s="290"/>
      <c r="B16" s="297" t="s">
        <v>388</v>
      </c>
      <c r="C16" s="298"/>
      <c r="D16" s="104"/>
      <c r="E16" s="105"/>
      <c r="F16" s="106"/>
    </row>
    <row r="17" spans="1:7" ht="15.75" thickBot="1" x14ac:dyDescent="0.3">
      <c r="A17" s="291"/>
      <c r="B17" s="299" t="s">
        <v>271</v>
      </c>
      <c r="C17" s="300"/>
      <c r="D17" s="301"/>
      <c r="E17" s="107">
        <f>AVERAGE(E14:E16)</f>
        <v>3022.16</v>
      </c>
      <c r="F17" s="108">
        <f>AVERAGE(F14:F16)</f>
        <v>1707.33</v>
      </c>
      <c r="G17" s="109"/>
    </row>
    <row r="18" spans="1:7" ht="15.75" thickBot="1" x14ac:dyDescent="0.3">
      <c r="A18" s="109"/>
    </row>
    <row r="19" spans="1:7" ht="15.75" customHeight="1" thickBot="1" x14ac:dyDescent="0.3">
      <c r="A19" s="101" t="s">
        <v>263</v>
      </c>
      <c r="B19" s="288" t="s">
        <v>274</v>
      </c>
      <c r="C19" s="288"/>
      <c r="D19" s="288"/>
      <c r="E19" s="288"/>
      <c r="F19" s="289"/>
    </row>
    <row r="20" spans="1:7" ht="15.75" customHeight="1" x14ac:dyDescent="0.25">
      <c r="A20" s="290" t="s">
        <v>390</v>
      </c>
      <c r="B20" s="292" t="s">
        <v>150</v>
      </c>
      <c r="C20" s="293"/>
      <c r="D20" s="293"/>
      <c r="E20" s="293"/>
      <c r="F20" s="294"/>
    </row>
    <row r="21" spans="1:7" x14ac:dyDescent="0.25">
      <c r="A21" s="290"/>
      <c r="B21" s="295" t="s">
        <v>266</v>
      </c>
      <c r="C21" s="296"/>
      <c r="D21" s="102" t="s">
        <v>267</v>
      </c>
      <c r="E21" s="103" t="s">
        <v>268</v>
      </c>
      <c r="F21" s="103" t="s">
        <v>273</v>
      </c>
    </row>
    <row r="22" spans="1:7" x14ac:dyDescent="0.25">
      <c r="A22" s="290"/>
      <c r="B22" s="297" t="s">
        <v>394</v>
      </c>
      <c r="C22" s="298"/>
      <c r="D22" s="104" t="s">
        <v>270</v>
      </c>
      <c r="E22" s="105">
        <v>411.98</v>
      </c>
      <c r="F22" s="105">
        <v>411.98</v>
      </c>
    </row>
    <row r="23" spans="1:7" x14ac:dyDescent="0.25">
      <c r="A23" s="290"/>
      <c r="B23" s="297" t="s">
        <v>396</v>
      </c>
      <c r="C23" s="298"/>
      <c r="D23" s="237" t="s">
        <v>436</v>
      </c>
      <c r="E23" s="238">
        <f>1728+396</f>
        <v>2124</v>
      </c>
      <c r="F23" s="106">
        <f>E23/12</f>
        <v>177</v>
      </c>
    </row>
    <row r="24" spans="1:7" ht="15.75" thickBot="1" x14ac:dyDescent="0.3">
      <c r="A24" s="290"/>
      <c r="B24" s="297" t="s">
        <v>397</v>
      </c>
      <c r="C24" s="298"/>
      <c r="D24" s="104"/>
      <c r="E24" s="105"/>
      <c r="F24" s="106"/>
    </row>
    <row r="25" spans="1:7" ht="15.75" thickBot="1" x14ac:dyDescent="0.3">
      <c r="A25" s="291"/>
      <c r="B25" s="299" t="s">
        <v>271</v>
      </c>
      <c r="C25" s="300"/>
      <c r="D25" s="301"/>
      <c r="E25" s="107">
        <f>AVERAGE(E22:E24)</f>
        <v>1267.99</v>
      </c>
      <c r="F25" s="108">
        <f>AVERAGE(F22:F24)</f>
        <v>294.49</v>
      </c>
      <c r="G25" s="109"/>
    </row>
    <row r="26" spans="1:7" ht="15" customHeight="1" thickBot="1" x14ac:dyDescent="0.3"/>
    <row r="27" spans="1:7" ht="15.75" customHeight="1" thickBot="1" x14ac:dyDescent="0.3">
      <c r="A27" s="101" t="s">
        <v>263</v>
      </c>
      <c r="B27" s="288" t="s">
        <v>276</v>
      </c>
      <c r="C27" s="288"/>
      <c r="D27" s="288"/>
      <c r="E27" s="288"/>
      <c r="F27" s="289"/>
    </row>
    <row r="28" spans="1:7" ht="16.5" customHeight="1" x14ac:dyDescent="0.25">
      <c r="A28" s="290" t="s">
        <v>393</v>
      </c>
      <c r="B28" s="292" t="s">
        <v>391</v>
      </c>
      <c r="C28" s="293"/>
      <c r="D28" s="293"/>
      <c r="E28" s="293"/>
      <c r="F28" s="294"/>
    </row>
    <row r="29" spans="1:7" ht="15" customHeight="1" x14ac:dyDescent="0.25">
      <c r="A29" s="290"/>
      <c r="B29" s="295" t="s">
        <v>266</v>
      </c>
      <c r="C29" s="296"/>
      <c r="D29" s="102" t="s">
        <v>267</v>
      </c>
      <c r="E29" s="103" t="s">
        <v>268</v>
      </c>
      <c r="F29" s="103" t="s">
        <v>273</v>
      </c>
    </row>
    <row r="30" spans="1:7" x14ac:dyDescent="0.25">
      <c r="A30" s="290"/>
      <c r="B30" s="297" t="s">
        <v>395</v>
      </c>
      <c r="C30" s="298"/>
      <c r="D30" s="104" t="s">
        <v>270</v>
      </c>
      <c r="E30" s="105">
        <v>165</v>
      </c>
      <c r="F30" s="105">
        <v>165</v>
      </c>
    </row>
    <row r="31" spans="1:7" x14ac:dyDescent="0.25">
      <c r="A31" s="290"/>
      <c r="B31" s="297" t="s">
        <v>398</v>
      </c>
      <c r="C31" s="298"/>
      <c r="D31" s="237" t="s">
        <v>436</v>
      </c>
      <c r="E31" s="105">
        <v>468.97</v>
      </c>
      <c r="F31" s="106">
        <f>E31/9</f>
        <v>52.107777777777784</v>
      </c>
    </row>
    <row r="32" spans="1:7" ht="15.75" thickBot="1" x14ac:dyDescent="0.3">
      <c r="A32" s="290"/>
      <c r="B32" s="297" t="s">
        <v>399</v>
      </c>
      <c r="C32" s="298"/>
      <c r="D32" s="104"/>
      <c r="E32" s="105"/>
      <c r="F32" s="106"/>
    </row>
    <row r="33" spans="1:7" ht="15.75" thickBot="1" x14ac:dyDescent="0.3">
      <c r="A33" s="291"/>
      <c r="B33" s="299" t="s">
        <v>271</v>
      </c>
      <c r="C33" s="300"/>
      <c r="D33" s="301"/>
      <c r="E33" s="107">
        <f>AVERAGE(E30:E32)</f>
        <v>316.98500000000001</v>
      </c>
      <c r="F33" s="108">
        <f>AVERAGE(F30:F32)</f>
        <v>108.55388888888889</v>
      </c>
    </row>
    <row r="34" spans="1:7" ht="15.75" thickBot="1" x14ac:dyDescent="0.3">
      <c r="A34" s="109"/>
    </row>
    <row r="35" spans="1:7" ht="15.75" customHeight="1" thickBot="1" x14ac:dyDescent="0.3">
      <c r="A35" s="101" t="s">
        <v>263</v>
      </c>
      <c r="B35" s="288" t="s">
        <v>374</v>
      </c>
      <c r="C35" s="288"/>
      <c r="D35" s="288"/>
      <c r="E35" s="288"/>
      <c r="F35" s="289"/>
    </row>
    <row r="36" spans="1:7" ht="15.75" customHeight="1" x14ac:dyDescent="0.25">
      <c r="A36" s="290" t="s">
        <v>400</v>
      </c>
      <c r="B36" s="292" t="s">
        <v>275</v>
      </c>
      <c r="C36" s="293"/>
      <c r="D36" s="293"/>
      <c r="E36" s="293"/>
      <c r="F36" s="294"/>
    </row>
    <row r="37" spans="1:7" x14ac:dyDescent="0.25">
      <c r="A37" s="290"/>
      <c r="B37" s="295" t="s">
        <v>266</v>
      </c>
      <c r="C37" s="296"/>
      <c r="D37" s="102" t="s">
        <v>267</v>
      </c>
      <c r="E37" s="103" t="s">
        <v>268</v>
      </c>
      <c r="F37" s="103" t="s">
        <v>273</v>
      </c>
    </row>
    <row r="38" spans="1:7" x14ac:dyDescent="0.25">
      <c r="A38" s="290"/>
      <c r="B38" s="297" t="s">
        <v>401</v>
      </c>
      <c r="C38" s="298"/>
      <c r="D38" s="104" t="s">
        <v>270</v>
      </c>
      <c r="E38" s="105">
        <v>303.81</v>
      </c>
      <c r="F38" s="105">
        <v>303.81</v>
      </c>
    </row>
    <row r="39" spans="1:7" x14ac:dyDescent="0.25">
      <c r="A39" s="290"/>
      <c r="B39" s="297" t="s">
        <v>402</v>
      </c>
      <c r="C39" s="298"/>
      <c r="D39" s="104"/>
      <c r="E39" s="105"/>
      <c r="F39" s="106"/>
    </row>
    <row r="40" spans="1:7" ht="15.75" thickBot="1" x14ac:dyDescent="0.3">
      <c r="A40" s="290"/>
      <c r="B40" s="297" t="s">
        <v>403</v>
      </c>
      <c r="C40" s="298"/>
      <c r="D40" s="104"/>
      <c r="E40" s="105"/>
      <c r="F40" s="106"/>
    </row>
    <row r="41" spans="1:7" ht="15.75" thickBot="1" x14ac:dyDescent="0.3">
      <c r="A41" s="291"/>
      <c r="B41" s="299" t="s">
        <v>271</v>
      </c>
      <c r="C41" s="300"/>
      <c r="D41" s="301"/>
      <c r="E41" s="107">
        <f>AVERAGE(E38:E40)</f>
        <v>303.81</v>
      </c>
      <c r="F41" s="108">
        <f>AVERAGE(F38:F40)</f>
        <v>303.81</v>
      </c>
      <c r="G41" s="109"/>
    </row>
    <row r="42" spans="1:7" ht="15" customHeight="1" thickBot="1" x14ac:dyDescent="0.3"/>
    <row r="43" spans="1:7" ht="15.75" customHeight="1" thickBot="1" x14ac:dyDescent="0.3">
      <c r="A43" s="101" t="s">
        <v>263</v>
      </c>
      <c r="B43" s="288" t="s">
        <v>375</v>
      </c>
      <c r="C43" s="288"/>
      <c r="D43" s="288"/>
      <c r="E43" s="288"/>
      <c r="F43" s="289"/>
    </row>
    <row r="44" spans="1:7" ht="16.5" customHeight="1" x14ac:dyDescent="0.25">
      <c r="A44" s="290" t="s">
        <v>376</v>
      </c>
      <c r="B44" s="292" t="s">
        <v>377</v>
      </c>
      <c r="C44" s="293"/>
      <c r="D44" s="293"/>
      <c r="E44" s="293"/>
      <c r="F44" s="294"/>
    </row>
    <row r="45" spans="1:7" ht="15" customHeight="1" x14ac:dyDescent="0.25">
      <c r="A45" s="290"/>
      <c r="B45" s="295" t="s">
        <v>266</v>
      </c>
      <c r="C45" s="296"/>
      <c r="D45" s="102" t="s">
        <v>267</v>
      </c>
      <c r="E45" s="103" t="s">
        <v>268</v>
      </c>
      <c r="F45" s="103" t="s">
        <v>273</v>
      </c>
    </row>
    <row r="46" spans="1:7" x14ac:dyDescent="0.25">
      <c r="A46" s="290"/>
      <c r="B46" s="297" t="s">
        <v>379</v>
      </c>
      <c r="C46" s="298"/>
      <c r="D46" s="183" t="s">
        <v>382</v>
      </c>
      <c r="E46" s="105">
        <v>153.19999999999999</v>
      </c>
      <c r="F46" s="106">
        <f>153.2/300</f>
        <v>0.5106666666666666</v>
      </c>
    </row>
    <row r="47" spans="1:7" x14ac:dyDescent="0.25">
      <c r="A47" s="290"/>
      <c r="B47" s="297" t="s">
        <v>380</v>
      </c>
      <c r="C47" s="298"/>
      <c r="D47" s="183" t="s">
        <v>383</v>
      </c>
      <c r="E47" s="105">
        <v>49.47</v>
      </c>
      <c r="F47" s="106">
        <f>E47/100</f>
        <v>0.49469999999999997</v>
      </c>
    </row>
    <row r="48" spans="1:7" ht="15.75" thickBot="1" x14ac:dyDescent="0.3">
      <c r="A48" s="290"/>
      <c r="B48" s="297" t="s">
        <v>381</v>
      </c>
      <c r="C48" s="298"/>
      <c r="D48" s="183" t="s">
        <v>384</v>
      </c>
      <c r="E48" s="105">
        <v>155.87</v>
      </c>
      <c r="F48" s="106">
        <f>E48/100</f>
        <v>1.5587</v>
      </c>
    </row>
    <row r="49" spans="1:14" ht="15.75" thickBot="1" x14ac:dyDescent="0.3">
      <c r="A49" s="291"/>
      <c r="B49" s="299" t="s">
        <v>271</v>
      </c>
      <c r="C49" s="300"/>
      <c r="D49" s="301"/>
      <c r="E49" s="107">
        <f>AVERAGE(E46:E48)</f>
        <v>119.51333333333332</v>
      </c>
      <c r="F49" s="108">
        <f>AVERAGE(F46:F48)</f>
        <v>0.85468888888888872</v>
      </c>
    </row>
    <row r="50" spans="1:14" ht="15.75" thickBot="1" x14ac:dyDescent="0.3"/>
    <row r="51" spans="1:14" ht="15.75" customHeight="1" thickBot="1" x14ac:dyDescent="0.3">
      <c r="A51" s="101" t="s">
        <v>263</v>
      </c>
      <c r="B51" s="288" t="s">
        <v>385</v>
      </c>
      <c r="C51" s="288"/>
      <c r="D51" s="288"/>
      <c r="E51" s="288"/>
      <c r="F51" s="289"/>
    </row>
    <row r="52" spans="1:14" ht="16.5" customHeight="1" x14ac:dyDescent="0.25">
      <c r="A52" s="290" t="s">
        <v>404</v>
      </c>
      <c r="B52" s="292" t="s">
        <v>195</v>
      </c>
      <c r="C52" s="293"/>
      <c r="D52" s="293"/>
      <c r="E52" s="293"/>
      <c r="F52" s="294"/>
    </row>
    <row r="53" spans="1:14" ht="15" customHeight="1" x14ac:dyDescent="0.25">
      <c r="A53" s="290"/>
      <c r="B53" s="295" t="s">
        <v>266</v>
      </c>
      <c r="C53" s="296"/>
      <c r="D53" s="102" t="s">
        <v>267</v>
      </c>
      <c r="E53" s="103" t="s">
        <v>268</v>
      </c>
      <c r="F53" s="103" t="s">
        <v>273</v>
      </c>
    </row>
    <row r="54" spans="1:14" x14ac:dyDescent="0.25">
      <c r="A54" s="290"/>
      <c r="B54" s="297" t="s">
        <v>405</v>
      </c>
      <c r="C54" s="298"/>
      <c r="D54" s="237" t="s">
        <v>436</v>
      </c>
      <c r="E54" s="105">
        <v>12715.63</v>
      </c>
      <c r="F54" s="106">
        <f>E54/442</f>
        <v>28.768393665158371</v>
      </c>
    </row>
    <row r="55" spans="1:14" x14ac:dyDescent="0.25">
      <c r="A55" s="290"/>
      <c r="B55" s="297" t="s">
        <v>406</v>
      </c>
      <c r="C55" s="298"/>
      <c r="D55" s="183"/>
      <c r="E55" s="105"/>
      <c r="F55" s="106"/>
    </row>
    <row r="56" spans="1:14" ht="15.75" thickBot="1" x14ac:dyDescent="0.3">
      <c r="A56" s="290"/>
      <c r="B56" s="297" t="s">
        <v>407</v>
      </c>
      <c r="C56" s="298"/>
      <c r="D56" s="183"/>
      <c r="E56" s="105"/>
      <c r="F56" s="106"/>
    </row>
    <row r="57" spans="1:14" ht="15.75" thickBot="1" x14ac:dyDescent="0.3">
      <c r="A57" s="291"/>
      <c r="B57" s="299" t="s">
        <v>271</v>
      </c>
      <c r="C57" s="300"/>
      <c r="D57" s="301"/>
      <c r="E57" s="107">
        <f>AVERAGE(E54:E56)</f>
        <v>12715.63</v>
      </c>
      <c r="F57" s="108">
        <f>AVERAGE(F54:F56)</f>
        <v>28.768393665158371</v>
      </c>
    </row>
    <row r="58" spans="1:14" ht="15.75" customHeight="1" x14ac:dyDescent="0.25">
      <c r="G58" s="110"/>
      <c r="H58" s="110"/>
      <c r="I58" s="110"/>
      <c r="J58" s="110"/>
      <c r="K58" s="110"/>
      <c r="L58" s="110"/>
      <c r="M58" s="110"/>
      <c r="N58" s="110"/>
    </row>
    <row r="59" spans="1:14" ht="15" customHeight="1" x14ac:dyDescent="0.25">
      <c r="C59" s="88"/>
      <c r="D59" s="88" t="s">
        <v>257</v>
      </c>
      <c r="E59" s="88"/>
      <c r="G59" s="110"/>
      <c r="H59" s="110"/>
      <c r="I59" s="110"/>
      <c r="J59" s="110"/>
      <c r="K59" s="110"/>
      <c r="L59" s="110"/>
      <c r="M59" s="110"/>
      <c r="N59" s="110"/>
    </row>
    <row r="60" spans="1:14" x14ac:dyDescent="0.25">
      <c r="C60" s="90"/>
      <c r="D60" s="90" t="s">
        <v>277</v>
      </c>
      <c r="E60" s="90"/>
    </row>
    <row r="65" ht="15" customHeight="1" x14ac:dyDescent="0.25"/>
  </sheetData>
  <mergeCells count="59">
    <mergeCell ref="B51:F51"/>
    <mergeCell ref="A52:A57"/>
    <mergeCell ref="B52:F52"/>
    <mergeCell ref="B53:C53"/>
    <mergeCell ref="B54:C54"/>
    <mergeCell ref="B55:C55"/>
    <mergeCell ref="B56:C56"/>
    <mergeCell ref="B57:D57"/>
    <mergeCell ref="B43:F43"/>
    <mergeCell ref="A44:A49"/>
    <mergeCell ref="B44:F44"/>
    <mergeCell ref="B45:C45"/>
    <mergeCell ref="B46:C46"/>
    <mergeCell ref="B47:C47"/>
    <mergeCell ref="B48:C48"/>
    <mergeCell ref="B49:D49"/>
    <mergeCell ref="B35:F35"/>
    <mergeCell ref="A36:A41"/>
    <mergeCell ref="B36:F36"/>
    <mergeCell ref="B37:C37"/>
    <mergeCell ref="B38:C38"/>
    <mergeCell ref="B39:C39"/>
    <mergeCell ref="B40:C40"/>
    <mergeCell ref="B41:D41"/>
    <mergeCell ref="A1:F1"/>
    <mergeCell ref="B2:F2"/>
    <mergeCell ref="B3:F3"/>
    <mergeCell ref="A4:A9"/>
    <mergeCell ref="B4:F4"/>
    <mergeCell ref="B5:C5"/>
    <mergeCell ref="B6:C6"/>
    <mergeCell ref="B7:C7"/>
    <mergeCell ref="B8:C8"/>
    <mergeCell ref="B9:D9"/>
    <mergeCell ref="A10:E10"/>
    <mergeCell ref="B11:F11"/>
    <mergeCell ref="A12:A17"/>
    <mergeCell ref="B12:F12"/>
    <mergeCell ref="B13:C13"/>
    <mergeCell ref="B14:C14"/>
    <mergeCell ref="B15:C15"/>
    <mergeCell ref="B16:C16"/>
    <mergeCell ref="B17:D17"/>
    <mergeCell ref="B19:F19"/>
    <mergeCell ref="A20:A25"/>
    <mergeCell ref="B20:F20"/>
    <mergeCell ref="B21:C21"/>
    <mergeCell ref="B22:C22"/>
    <mergeCell ref="B23:C23"/>
    <mergeCell ref="B24:C24"/>
    <mergeCell ref="B25:D25"/>
    <mergeCell ref="B27:F27"/>
    <mergeCell ref="A28:A33"/>
    <mergeCell ref="B28:F28"/>
    <mergeCell ref="B29:C29"/>
    <mergeCell ref="B30:C30"/>
    <mergeCell ref="B31:C31"/>
    <mergeCell ref="B32:C32"/>
    <mergeCell ref="B33:D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16" workbookViewId="0">
      <selection activeCell="B55" sqref="B55"/>
    </sheetView>
  </sheetViews>
  <sheetFormatPr defaultRowHeight="15" x14ac:dyDescent="0.25"/>
  <cols>
    <col min="1" max="1" width="7.25" style="46" bestFit="1" customWidth="1"/>
    <col min="2" max="2" width="50.5" style="46" customWidth="1"/>
    <col min="3" max="3" width="9.625" style="46" customWidth="1"/>
    <col min="4" max="4" width="12.375" style="46" customWidth="1"/>
    <col min="5" max="16384" width="9" style="46"/>
  </cols>
  <sheetData>
    <row r="1" spans="1:4" ht="16.5" thickTop="1" x14ac:dyDescent="0.25">
      <c r="A1" s="309" t="s">
        <v>294</v>
      </c>
      <c r="B1" s="309"/>
      <c r="C1" s="309"/>
      <c r="D1" s="309"/>
    </row>
    <row r="2" spans="1:4" ht="30" x14ac:dyDescent="0.25">
      <c r="A2" s="139" t="s">
        <v>295</v>
      </c>
      <c r="B2" s="140" t="s">
        <v>279</v>
      </c>
      <c r="C2" s="141" t="s">
        <v>296</v>
      </c>
      <c r="D2" s="142" t="s">
        <v>297</v>
      </c>
    </row>
    <row r="3" spans="1:4" x14ac:dyDescent="0.25">
      <c r="A3" s="310" t="s">
        <v>298</v>
      </c>
      <c r="B3" s="310"/>
      <c r="C3" s="310"/>
      <c r="D3" s="310"/>
    </row>
    <row r="4" spans="1:4" x14ac:dyDescent="0.25">
      <c r="A4" s="143" t="s">
        <v>299</v>
      </c>
      <c r="B4" s="144" t="s">
        <v>300</v>
      </c>
      <c r="C4" s="145"/>
      <c r="D4" s="146"/>
    </row>
    <row r="5" spans="1:4" x14ac:dyDescent="0.25">
      <c r="A5" s="147" t="s">
        <v>301</v>
      </c>
      <c r="B5" s="148" t="s">
        <v>302</v>
      </c>
      <c r="C5" s="149"/>
      <c r="D5" s="150"/>
    </row>
    <row r="6" spans="1:4" x14ac:dyDescent="0.25">
      <c r="A6" s="147" t="s">
        <v>303</v>
      </c>
      <c r="B6" s="148" t="s">
        <v>304</v>
      </c>
      <c r="C6" s="149"/>
      <c r="D6" s="150"/>
    </row>
    <row r="7" spans="1:4" x14ac:dyDescent="0.25">
      <c r="A7" s="147" t="s">
        <v>305</v>
      </c>
      <c r="B7" s="148" t="s">
        <v>306</v>
      </c>
      <c r="C7" s="149"/>
      <c r="D7" s="150"/>
    </row>
    <row r="8" spans="1:4" x14ac:dyDescent="0.25">
      <c r="A8" s="147" t="s">
        <v>307</v>
      </c>
      <c r="B8" s="148" t="s">
        <v>308</v>
      </c>
      <c r="C8" s="149"/>
      <c r="D8" s="150"/>
    </row>
    <row r="9" spans="1:4" x14ac:dyDescent="0.25">
      <c r="A9" s="147" t="s">
        <v>309</v>
      </c>
      <c r="B9" s="148" t="s">
        <v>310</v>
      </c>
      <c r="C9" s="149"/>
      <c r="D9" s="150"/>
    </row>
    <row r="10" spans="1:4" x14ac:dyDescent="0.25">
      <c r="A10" s="147" t="s">
        <v>311</v>
      </c>
      <c r="B10" s="148" t="s">
        <v>312</v>
      </c>
      <c r="C10" s="149"/>
      <c r="D10" s="150"/>
    </row>
    <row r="11" spans="1:4" x14ac:dyDescent="0.25">
      <c r="A11" s="147" t="s">
        <v>313</v>
      </c>
      <c r="B11" s="148" t="s">
        <v>314</v>
      </c>
      <c r="C11" s="149"/>
      <c r="D11" s="150"/>
    </row>
    <row r="12" spans="1:4" x14ac:dyDescent="0.25">
      <c r="A12" s="147" t="s">
        <v>315</v>
      </c>
      <c r="B12" s="148" t="s">
        <v>316</v>
      </c>
      <c r="C12" s="149"/>
      <c r="D12" s="150"/>
    </row>
    <row r="13" spans="1:4" x14ac:dyDescent="0.25">
      <c r="A13" s="151" t="s">
        <v>225</v>
      </c>
      <c r="B13" s="152" t="s">
        <v>317</v>
      </c>
      <c r="C13" s="153"/>
      <c r="D13" s="154"/>
    </row>
    <row r="14" spans="1:4" x14ac:dyDescent="0.25">
      <c r="A14" s="155"/>
      <c r="B14" s="156"/>
      <c r="C14" s="156"/>
      <c r="D14" s="157"/>
    </row>
    <row r="15" spans="1:4" x14ac:dyDescent="0.25">
      <c r="A15" s="311" t="s">
        <v>318</v>
      </c>
      <c r="B15" s="311"/>
      <c r="C15" s="311"/>
      <c r="D15" s="311"/>
    </row>
    <row r="16" spans="1:4" x14ac:dyDescent="0.25">
      <c r="A16" s="143" t="s">
        <v>319</v>
      </c>
      <c r="B16" s="144" t="s">
        <v>320</v>
      </c>
      <c r="C16" s="145"/>
      <c r="D16" s="146"/>
    </row>
    <row r="17" spans="1:4" x14ac:dyDescent="0.25">
      <c r="A17" s="147" t="s">
        <v>321</v>
      </c>
      <c r="B17" s="148" t="s">
        <v>322</v>
      </c>
      <c r="C17" s="149"/>
      <c r="D17" s="150"/>
    </row>
    <row r="18" spans="1:4" x14ac:dyDescent="0.25">
      <c r="A18" s="147" t="s">
        <v>323</v>
      </c>
      <c r="B18" s="148" t="s">
        <v>324</v>
      </c>
      <c r="C18" s="149"/>
      <c r="D18" s="150"/>
    </row>
    <row r="19" spans="1:4" x14ac:dyDescent="0.25">
      <c r="A19" s="147" t="s">
        <v>325</v>
      </c>
      <c r="B19" s="148" t="s">
        <v>326</v>
      </c>
      <c r="C19" s="149"/>
      <c r="D19" s="150"/>
    </row>
    <row r="20" spans="1:4" x14ac:dyDescent="0.25">
      <c r="A20" s="147" t="s">
        <v>327</v>
      </c>
      <c r="B20" s="148" t="s">
        <v>328</v>
      </c>
      <c r="C20" s="149"/>
      <c r="D20" s="150"/>
    </row>
    <row r="21" spans="1:4" x14ac:dyDescent="0.25">
      <c r="A21" s="147" t="s">
        <v>329</v>
      </c>
      <c r="B21" s="148" t="s">
        <v>330</v>
      </c>
      <c r="C21" s="149"/>
      <c r="D21" s="150"/>
    </row>
    <row r="22" spans="1:4" x14ac:dyDescent="0.25">
      <c r="A22" s="147" t="s">
        <v>331</v>
      </c>
      <c r="B22" s="148" t="s">
        <v>332</v>
      </c>
      <c r="C22" s="149"/>
      <c r="D22" s="150"/>
    </row>
    <row r="23" spans="1:4" x14ac:dyDescent="0.25">
      <c r="A23" s="147" t="s">
        <v>333</v>
      </c>
      <c r="B23" s="148" t="s">
        <v>334</v>
      </c>
      <c r="C23" s="149"/>
      <c r="D23" s="150"/>
    </row>
    <row r="24" spans="1:4" x14ac:dyDescent="0.25">
      <c r="A24" s="147" t="s">
        <v>335</v>
      </c>
      <c r="B24" s="148" t="s">
        <v>336</v>
      </c>
      <c r="C24" s="149"/>
      <c r="D24" s="150"/>
    </row>
    <row r="25" spans="1:4" x14ac:dyDescent="0.25">
      <c r="A25" s="147" t="s">
        <v>337</v>
      </c>
      <c r="B25" s="148" t="s">
        <v>338</v>
      </c>
      <c r="C25" s="149"/>
      <c r="D25" s="150"/>
    </row>
    <row r="26" spans="1:4" x14ac:dyDescent="0.25">
      <c r="A26" s="158" t="s">
        <v>235</v>
      </c>
      <c r="B26" s="159" t="s">
        <v>280</v>
      </c>
      <c r="C26" s="153"/>
      <c r="D26" s="154"/>
    </row>
    <row r="27" spans="1:4" x14ac:dyDescent="0.25">
      <c r="A27" s="160"/>
      <c r="B27" s="161"/>
      <c r="C27" s="162"/>
      <c r="D27" s="163"/>
    </row>
    <row r="28" spans="1:4" x14ac:dyDescent="0.25">
      <c r="A28" s="312" t="s">
        <v>339</v>
      </c>
      <c r="B28" s="312"/>
      <c r="C28" s="312"/>
      <c r="D28" s="312"/>
    </row>
    <row r="29" spans="1:4" x14ac:dyDescent="0.25">
      <c r="A29" s="147" t="s">
        <v>340</v>
      </c>
      <c r="B29" s="148" t="s">
        <v>341</v>
      </c>
      <c r="C29" s="149"/>
      <c r="D29" s="150"/>
    </row>
    <row r="30" spans="1:4" x14ac:dyDescent="0.25">
      <c r="A30" s="147" t="s">
        <v>342</v>
      </c>
      <c r="B30" s="148" t="s">
        <v>343</v>
      </c>
      <c r="C30" s="149"/>
      <c r="D30" s="150"/>
    </row>
    <row r="31" spans="1:4" x14ac:dyDescent="0.25">
      <c r="A31" s="147" t="s">
        <v>344</v>
      </c>
      <c r="B31" s="148" t="s">
        <v>345</v>
      </c>
      <c r="C31" s="149"/>
      <c r="D31" s="150"/>
    </row>
    <row r="32" spans="1:4" x14ac:dyDescent="0.25">
      <c r="A32" s="147" t="s">
        <v>346</v>
      </c>
      <c r="B32" s="148" t="s">
        <v>347</v>
      </c>
      <c r="C32" s="149"/>
      <c r="D32" s="150"/>
    </row>
    <row r="33" spans="1:4" x14ac:dyDescent="0.25">
      <c r="A33" s="147" t="s">
        <v>348</v>
      </c>
      <c r="B33" s="148" t="s">
        <v>349</v>
      </c>
      <c r="C33" s="149"/>
      <c r="D33" s="150"/>
    </row>
    <row r="34" spans="1:4" x14ac:dyDescent="0.25">
      <c r="A34" s="151" t="s">
        <v>240</v>
      </c>
      <c r="B34" s="164" t="s">
        <v>280</v>
      </c>
      <c r="C34" s="153"/>
      <c r="D34" s="154"/>
    </row>
    <row r="35" spans="1:4" x14ac:dyDescent="0.25">
      <c r="A35" s="155"/>
      <c r="B35" s="156"/>
      <c r="C35" s="156"/>
      <c r="D35" s="157"/>
    </row>
    <row r="36" spans="1:4" x14ac:dyDescent="0.25">
      <c r="A36" s="312" t="s">
        <v>350</v>
      </c>
      <c r="B36" s="312"/>
      <c r="C36" s="312"/>
      <c r="D36" s="312"/>
    </row>
    <row r="37" spans="1:4" x14ac:dyDescent="0.25">
      <c r="A37" s="147" t="s">
        <v>351</v>
      </c>
      <c r="B37" s="148" t="s">
        <v>352</v>
      </c>
      <c r="C37" s="149"/>
      <c r="D37" s="150"/>
    </row>
    <row r="38" spans="1:4" ht="30" x14ac:dyDescent="0.25">
      <c r="A38" s="165" t="s">
        <v>353</v>
      </c>
      <c r="B38" s="166" t="s">
        <v>354</v>
      </c>
      <c r="C38" s="167"/>
      <c r="D38" s="168"/>
    </row>
    <row r="39" spans="1:4" x14ac:dyDescent="0.25">
      <c r="A39" s="151" t="s">
        <v>251</v>
      </c>
      <c r="B39" s="152" t="s">
        <v>280</v>
      </c>
      <c r="C39" s="153"/>
      <c r="D39" s="154"/>
    </row>
    <row r="40" spans="1:4" ht="15.75" thickBot="1" x14ac:dyDescent="0.3">
      <c r="A40" s="169"/>
      <c r="B40" s="162"/>
      <c r="C40" s="170"/>
      <c r="D40" s="171"/>
    </row>
    <row r="41" spans="1:4" ht="15.75" thickBot="1" x14ac:dyDescent="0.3">
      <c r="A41" s="172"/>
      <c r="B41" s="173" t="s">
        <v>355</v>
      </c>
      <c r="C41" s="174"/>
      <c r="D41" s="175"/>
    </row>
    <row r="42" spans="1:4" x14ac:dyDescent="0.25">
      <c r="A42" s="155"/>
      <c r="B42" s="156"/>
      <c r="C42" s="156"/>
      <c r="D42" s="157"/>
    </row>
    <row r="43" spans="1:4" x14ac:dyDescent="0.25">
      <c r="A43" s="176"/>
      <c r="B43" s="176"/>
      <c r="C43" s="176"/>
      <c r="D43" s="177"/>
    </row>
    <row r="44" spans="1:4" ht="15.75" thickBot="1" x14ac:dyDescent="0.3">
      <c r="A44" s="178"/>
      <c r="B44" s="179"/>
      <c r="C44" s="179"/>
      <c r="D44" s="180"/>
    </row>
  </sheetData>
  <mergeCells count="5">
    <mergeCell ref="A1:D1"/>
    <mergeCell ref="A3:D3"/>
    <mergeCell ref="A15:D15"/>
    <mergeCell ref="A28:D28"/>
    <mergeCell ref="A36:D3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Orçamento Sintético</vt:lpstr>
      <vt:lpstr>Orçamento Analítico</vt:lpstr>
      <vt:lpstr>BDI</vt:lpstr>
      <vt:lpstr>Cronograma</vt:lpstr>
      <vt:lpstr>P.Mercado</vt:lpstr>
      <vt:lpstr>Encargos Sociais</vt:lpstr>
      <vt:lpstr>BDI!Area_de_impressao</vt:lpstr>
      <vt:lpstr>Cronograma!Area_de_impressao</vt:lpstr>
      <vt:lpstr>'Encargos Sociais'!Area_de_impressao</vt:lpstr>
      <vt:lpstr>'Orçamento Sintético'!Area_de_impressao</vt:lpstr>
      <vt:lpstr>P.Mercado!Area_de_impressao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KARENINA</cp:lastModifiedBy>
  <cp:revision>0</cp:revision>
  <cp:lastPrinted>2020-10-13T17:46:27Z</cp:lastPrinted>
  <dcterms:created xsi:type="dcterms:W3CDTF">2020-04-01T20:00:12Z</dcterms:created>
  <dcterms:modified xsi:type="dcterms:W3CDTF">2020-10-13T20:13:40Z</dcterms:modified>
</cp:coreProperties>
</file>